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cidova\Documents\Dokumenty\Chodník Košíkov 2024\"/>
    </mc:Choice>
  </mc:AlternateContent>
  <xr:revisionPtr revIDLastSave="0" documentId="13_ncr:1_{465113E3-8348-45AA-AC77-73CFA84E844F}" xr6:coauthVersionLast="47" xr6:coauthVersionMax="47" xr10:uidLastSave="{00000000-0000-0000-0000-000000000000}"/>
  <bookViews>
    <workbookView xWindow="9630" yWindow="795" windowWidth="18690" windowHeight="16605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0 5 Pol" sheetId="12" r:id="rId4"/>
    <sheet name="SO 000 5 P1" sheetId="13" r:id="rId5"/>
    <sheet name="SO 001 2 Pol" sheetId="14" r:id="rId6"/>
    <sheet name="SO 301 3 Pol" sheetId="15" r:id="rId7"/>
    <sheet name="SO 301 3 P1" sheetId="16" r:id="rId8"/>
    <sheet name="SO 401 4 Pol" sheetId="17" r:id="rId9"/>
  </sheets>
  <externalReferences>
    <externalReference r:id="rId10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000 5 P1'!$1:$7</definedName>
    <definedName name="_xlnm.Print_Titles" localSheetId="3">'SO 000 5 Pol'!$1:$7</definedName>
    <definedName name="_xlnm.Print_Titles" localSheetId="5">'SO 001 2 Pol'!$1:$7</definedName>
    <definedName name="_xlnm.Print_Titles" localSheetId="7">'SO 301 3 P1'!$1:$7</definedName>
    <definedName name="_xlnm.Print_Titles" localSheetId="6">'SO 301 3 Pol'!$1:$7</definedName>
    <definedName name="_xlnm.Print_Titles" localSheetId="8">'SO 401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000 5 P1'!$A$1:$X$63</definedName>
    <definedName name="_xlnm.Print_Area" localSheetId="3">'SO 000 5 Pol'!$A$1:$X$63</definedName>
    <definedName name="_xlnm.Print_Area" localSheetId="5">'SO 001 2 Pol'!$A$1:$X$381</definedName>
    <definedName name="_xlnm.Print_Area" localSheetId="7">'SO 301 3 P1'!$A$1:$X$107</definedName>
    <definedName name="_xlnm.Print_Area" localSheetId="6">'SO 301 3 Pol'!$A$1:$X$424</definedName>
    <definedName name="_xlnm.Print_Area" localSheetId="8">'SO 401 4 Pol'!$A$1:$X$102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83" i="17" l="1"/>
  <c r="BA67" i="17"/>
  <c r="BA64" i="17"/>
  <c r="G9" i="17"/>
  <c r="I9" i="17"/>
  <c r="K9" i="17"/>
  <c r="K8" i="17" s="1"/>
  <c r="O9" i="17"/>
  <c r="O8" i="17" s="1"/>
  <c r="Q9" i="17"/>
  <c r="Q8" i="17" s="1"/>
  <c r="V9" i="17"/>
  <c r="V8" i="17" s="1"/>
  <c r="G11" i="17"/>
  <c r="M11" i="17" s="1"/>
  <c r="I11" i="17"/>
  <c r="K11" i="17"/>
  <c r="O11" i="17"/>
  <c r="Q11" i="17"/>
  <c r="V11" i="17"/>
  <c r="G14" i="17"/>
  <c r="G13" i="17" s="1"/>
  <c r="I14" i="17"/>
  <c r="I13" i="17" s="1"/>
  <c r="K14" i="17"/>
  <c r="K13" i="17" s="1"/>
  <c r="M14" i="17"/>
  <c r="M13" i="17" s="1"/>
  <c r="O14" i="17"/>
  <c r="O13" i="17" s="1"/>
  <c r="Q14" i="17"/>
  <c r="Q13" i="17" s="1"/>
  <c r="V14" i="17"/>
  <c r="V13" i="17" s="1"/>
  <c r="G17" i="17"/>
  <c r="M17" i="17" s="1"/>
  <c r="I17" i="17"/>
  <c r="K17" i="17"/>
  <c r="K16" i="17" s="1"/>
  <c r="O17" i="17"/>
  <c r="Q17" i="17"/>
  <c r="V17" i="17"/>
  <c r="G19" i="17"/>
  <c r="M19" i="17" s="1"/>
  <c r="I19" i="17"/>
  <c r="K19" i="17"/>
  <c r="O19" i="17"/>
  <c r="Q19" i="17"/>
  <c r="V19" i="17"/>
  <c r="G21" i="17"/>
  <c r="M21" i="17" s="1"/>
  <c r="I21" i="17"/>
  <c r="K21" i="17"/>
  <c r="O21" i="17"/>
  <c r="Q21" i="17"/>
  <c r="V21" i="17"/>
  <c r="G24" i="17"/>
  <c r="M24" i="17" s="1"/>
  <c r="I24" i="17"/>
  <c r="K24" i="17"/>
  <c r="O24" i="17"/>
  <c r="Q24" i="17"/>
  <c r="V24" i="17"/>
  <c r="G26" i="17"/>
  <c r="M26" i="17" s="1"/>
  <c r="I26" i="17"/>
  <c r="K26" i="17"/>
  <c r="O26" i="17"/>
  <c r="Q26" i="17"/>
  <c r="V26" i="17"/>
  <c r="G28" i="17"/>
  <c r="M28" i="17" s="1"/>
  <c r="I28" i="17"/>
  <c r="K28" i="17"/>
  <c r="O28" i="17"/>
  <c r="Q28" i="17"/>
  <c r="V28" i="17"/>
  <c r="G30" i="17"/>
  <c r="M30" i="17" s="1"/>
  <c r="I30" i="17"/>
  <c r="K30" i="17"/>
  <c r="O30" i="17"/>
  <c r="Q30" i="17"/>
  <c r="V30" i="17"/>
  <c r="G32" i="17"/>
  <c r="M32" i="17" s="1"/>
  <c r="I32" i="17"/>
  <c r="K32" i="17"/>
  <c r="O32" i="17"/>
  <c r="Q32" i="17"/>
  <c r="V32" i="17"/>
  <c r="G35" i="17"/>
  <c r="I35" i="17"/>
  <c r="K35" i="17"/>
  <c r="M35" i="17"/>
  <c r="O35" i="17"/>
  <c r="Q35" i="17"/>
  <c r="V35" i="17"/>
  <c r="G38" i="17"/>
  <c r="I38" i="17"/>
  <c r="K38" i="17"/>
  <c r="M38" i="17"/>
  <c r="O38" i="17"/>
  <c r="Q38" i="17"/>
  <c r="V38" i="17"/>
  <c r="G40" i="17"/>
  <c r="M40" i="17" s="1"/>
  <c r="I40" i="17"/>
  <c r="K40" i="17"/>
  <c r="O40" i="17"/>
  <c r="Q40" i="17"/>
  <c r="V40" i="17"/>
  <c r="G42" i="17"/>
  <c r="M42" i="17" s="1"/>
  <c r="I42" i="17"/>
  <c r="K42" i="17"/>
  <c r="O42" i="17"/>
  <c r="Q42" i="17"/>
  <c r="V42" i="17"/>
  <c r="G44" i="17"/>
  <c r="I44" i="17"/>
  <c r="O44" i="17"/>
  <c r="Q44" i="17"/>
  <c r="G45" i="17"/>
  <c r="I45" i="17"/>
  <c r="K45" i="17"/>
  <c r="K44" i="17" s="1"/>
  <c r="M45" i="17"/>
  <c r="M44" i="17" s="1"/>
  <c r="O45" i="17"/>
  <c r="Q45" i="17"/>
  <c r="V45" i="17"/>
  <c r="V44" i="17" s="1"/>
  <c r="G48" i="17"/>
  <c r="M48" i="17" s="1"/>
  <c r="I48" i="17"/>
  <c r="I47" i="17" s="1"/>
  <c r="K48" i="17"/>
  <c r="O48" i="17"/>
  <c r="Q48" i="17"/>
  <c r="V48" i="17"/>
  <c r="G50" i="17"/>
  <c r="M50" i="17" s="1"/>
  <c r="I50" i="17"/>
  <c r="K50" i="17"/>
  <c r="O50" i="17"/>
  <c r="Q50" i="17"/>
  <c r="V50" i="17"/>
  <c r="V53" i="17"/>
  <c r="G54" i="17"/>
  <c r="M54" i="17" s="1"/>
  <c r="M53" i="17" s="1"/>
  <c r="I54" i="17"/>
  <c r="I53" i="17" s="1"/>
  <c r="K54" i="17"/>
  <c r="K53" i="17" s="1"/>
  <c r="O54" i="17"/>
  <c r="O53" i="17" s="1"/>
  <c r="Q54" i="17"/>
  <c r="Q53" i="17" s="1"/>
  <c r="V54" i="17"/>
  <c r="O56" i="17"/>
  <c r="G57" i="17"/>
  <c r="G56" i="17" s="1"/>
  <c r="I57" i="17"/>
  <c r="I56" i="17" s="1"/>
  <c r="K57" i="17"/>
  <c r="K56" i="17" s="1"/>
  <c r="M57" i="17"/>
  <c r="M56" i="17" s="1"/>
  <c r="O57" i="17"/>
  <c r="Q57" i="17"/>
  <c r="Q56" i="17" s="1"/>
  <c r="V57" i="17"/>
  <c r="V56" i="17" s="1"/>
  <c r="G60" i="17"/>
  <c r="G59" i="17" s="1"/>
  <c r="I72" i="1" s="1"/>
  <c r="I60" i="17"/>
  <c r="I59" i="17" s="1"/>
  <c r="K60" i="17"/>
  <c r="K59" i="17" s="1"/>
  <c r="M60" i="17"/>
  <c r="M59" i="17" s="1"/>
  <c r="O60" i="17"/>
  <c r="O59" i="17" s="1"/>
  <c r="Q60" i="17"/>
  <c r="Q59" i="17" s="1"/>
  <c r="V60" i="17"/>
  <c r="V59" i="17" s="1"/>
  <c r="G62" i="17"/>
  <c r="G63" i="17"/>
  <c r="M63" i="17" s="1"/>
  <c r="M62" i="17" s="1"/>
  <c r="I63" i="17"/>
  <c r="I62" i="17" s="1"/>
  <c r="K63" i="17"/>
  <c r="O63" i="17"/>
  <c r="O62" i="17" s="1"/>
  <c r="Q63" i="17"/>
  <c r="Q62" i="17" s="1"/>
  <c r="V63" i="17"/>
  <c r="G66" i="17"/>
  <c r="I66" i="17"/>
  <c r="K66" i="17"/>
  <c r="M66" i="17"/>
  <c r="O66" i="17"/>
  <c r="Q66" i="17"/>
  <c r="V66" i="17"/>
  <c r="G70" i="17"/>
  <c r="M70" i="17" s="1"/>
  <c r="I70" i="17"/>
  <c r="K70" i="17"/>
  <c r="O70" i="17"/>
  <c r="O69" i="17" s="1"/>
  <c r="Q70" i="17"/>
  <c r="V70" i="17"/>
  <c r="G72" i="17"/>
  <c r="M72" i="17" s="1"/>
  <c r="I72" i="17"/>
  <c r="K72" i="17"/>
  <c r="O72" i="17"/>
  <c r="Q72" i="17"/>
  <c r="V72" i="17"/>
  <c r="V74" i="17"/>
  <c r="G75" i="17"/>
  <c r="I75" i="17"/>
  <c r="I74" i="17" s="1"/>
  <c r="K75" i="17"/>
  <c r="K74" i="17" s="1"/>
  <c r="O75" i="17"/>
  <c r="O74" i="17" s="1"/>
  <c r="Q75" i="17"/>
  <c r="Q74" i="17" s="1"/>
  <c r="V75" i="17"/>
  <c r="O78" i="17"/>
  <c r="G79" i="17"/>
  <c r="G78" i="17" s="1"/>
  <c r="I79" i="17"/>
  <c r="I78" i="17" s="1"/>
  <c r="K79" i="17"/>
  <c r="K78" i="17" s="1"/>
  <c r="M79" i="17"/>
  <c r="M78" i="17" s="1"/>
  <c r="O79" i="17"/>
  <c r="Q79" i="17"/>
  <c r="Q78" i="17" s="1"/>
  <c r="V79" i="17"/>
  <c r="V78" i="17" s="1"/>
  <c r="K81" i="17"/>
  <c r="G82" i="17"/>
  <c r="G81" i="17" s="1"/>
  <c r="I82" i="17"/>
  <c r="I81" i="17" s="1"/>
  <c r="K82" i="17"/>
  <c r="M82" i="17"/>
  <c r="M81" i="17" s="1"/>
  <c r="O82" i="17"/>
  <c r="O81" i="17" s="1"/>
  <c r="Q82" i="17"/>
  <c r="Q81" i="17" s="1"/>
  <c r="V82" i="17"/>
  <c r="V81" i="17" s="1"/>
  <c r="G86" i="17"/>
  <c r="G87" i="17"/>
  <c r="M87" i="17" s="1"/>
  <c r="M86" i="17" s="1"/>
  <c r="I87" i="17"/>
  <c r="I86" i="17" s="1"/>
  <c r="K87" i="17"/>
  <c r="O87" i="17"/>
  <c r="O86" i="17" s="1"/>
  <c r="Q87" i="17"/>
  <c r="Q86" i="17" s="1"/>
  <c r="V87" i="17"/>
  <c r="G89" i="17"/>
  <c r="I89" i="17"/>
  <c r="K89" i="17"/>
  <c r="M89" i="17"/>
  <c r="O89" i="17"/>
  <c r="Q89" i="17"/>
  <c r="V89" i="17"/>
  <c r="G92" i="17"/>
  <c r="M92" i="17" s="1"/>
  <c r="M91" i="17" s="1"/>
  <c r="I92" i="17"/>
  <c r="I91" i="17" s="1"/>
  <c r="K92" i="17"/>
  <c r="K91" i="17" s="1"/>
  <c r="O92" i="17"/>
  <c r="O91" i="17" s="1"/>
  <c r="Q92" i="17"/>
  <c r="Q91" i="17" s="1"/>
  <c r="V92" i="17"/>
  <c r="V91" i="17" s="1"/>
  <c r="Q95" i="17"/>
  <c r="G96" i="17"/>
  <c r="I96" i="17"/>
  <c r="K96" i="17"/>
  <c r="K95" i="17" s="1"/>
  <c r="M96" i="17"/>
  <c r="O96" i="17"/>
  <c r="Q96" i="17"/>
  <c r="V96" i="17"/>
  <c r="V95" i="17" s="1"/>
  <c r="G98" i="17"/>
  <c r="M98" i="17" s="1"/>
  <c r="I98" i="17"/>
  <c r="I95" i="17" s="1"/>
  <c r="K98" i="17"/>
  <c r="O98" i="17"/>
  <c r="Q98" i="17"/>
  <c r="V98" i="17"/>
  <c r="AE101" i="17"/>
  <c r="F50" i="1" s="1"/>
  <c r="G9" i="16"/>
  <c r="I9" i="16"/>
  <c r="K9" i="16"/>
  <c r="M9" i="16"/>
  <c r="O9" i="16"/>
  <c r="Q9" i="16"/>
  <c r="V9" i="16"/>
  <c r="G18" i="16"/>
  <c r="I18" i="16"/>
  <c r="K18" i="16"/>
  <c r="O18" i="16"/>
  <c r="Q18" i="16"/>
  <c r="V18" i="16"/>
  <c r="G27" i="16"/>
  <c r="M27" i="16" s="1"/>
  <c r="I27" i="16"/>
  <c r="K27" i="16"/>
  <c r="O27" i="16"/>
  <c r="Q27" i="16"/>
  <c r="V27" i="16"/>
  <c r="G36" i="16"/>
  <c r="M36" i="16" s="1"/>
  <c r="I36" i="16"/>
  <c r="K36" i="16"/>
  <c r="O36" i="16"/>
  <c r="Q36" i="16"/>
  <c r="V36" i="16"/>
  <c r="G40" i="16"/>
  <c r="M40" i="16" s="1"/>
  <c r="I40" i="16"/>
  <c r="K40" i="16"/>
  <c r="O40" i="16"/>
  <c r="Q40" i="16"/>
  <c r="V40" i="16"/>
  <c r="G44" i="16"/>
  <c r="I44" i="16"/>
  <c r="K44" i="16"/>
  <c r="M44" i="16"/>
  <c r="O44" i="16"/>
  <c r="Q44" i="16"/>
  <c r="V44" i="16"/>
  <c r="G52" i="16"/>
  <c r="M52" i="16" s="1"/>
  <c r="I52" i="16"/>
  <c r="K52" i="16"/>
  <c r="O52" i="16"/>
  <c r="Q52" i="16"/>
  <c r="V52" i="16"/>
  <c r="G60" i="16"/>
  <c r="M60" i="16" s="1"/>
  <c r="I60" i="16"/>
  <c r="K60" i="16"/>
  <c r="O60" i="16"/>
  <c r="Q60" i="16"/>
  <c r="V60" i="16"/>
  <c r="G70" i="16"/>
  <c r="I70" i="16"/>
  <c r="K70" i="16"/>
  <c r="M70" i="16"/>
  <c r="O70" i="16"/>
  <c r="Q70" i="16"/>
  <c r="V70" i="16"/>
  <c r="G74" i="16"/>
  <c r="M74" i="16" s="1"/>
  <c r="I74" i="16"/>
  <c r="K74" i="16"/>
  <c r="O74" i="16"/>
  <c r="Q74" i="16"/>
  <c r="V74" i="16"/>
  <c r="G78" i="16"/>
  <c r="M78" i="16" s="1"/>
  <c r="I78" i="16"/>
  <c r="K78" i="16"/>
  <c r="O78" i="16"/>
  <c r="Q78" i="16"/>
  <c r="V78" i="16"/>
  <c r="G82" i="16"/>
  <c r="M82" i="16" s="1"/>
  <c r="I82" i="16"/>
  <c r="K82" i="16"/>
  <c r="O82" i="16"/>
  <c r="Q82" i="16"/>
  <c r="V82" i="16"/>
  <c r="G86" i="16"/>
  <c r="M86" i="16" s="1"/>
  <c r="I86" i="16"/>
  <c r="K86" i="16"/>
  <c r="O86" i="16"/>
  <c r="Q86" i="16"/>
  <c r="V86" i="16"/>
  <c r="G90" i="16"/>
  <c r="I90" i="16"/>
  <c r="K90" i="16"/>
  <c r="M90" i="16"/>
  <c r="O90" i="16"/>
  <c r="Q90" i="16"/>
  <c r="V90" i="16"/>
  <c r="G94" i="16"/>
  <c r="M94" i="16" s="1"/>
  <c r="I94" i="16"/>
  <c r="K94" i="16"/>
  <c r="O94" i="16"/>
  <c r="Q94" i="16"/>
  <c r="V94" i="16"/>
  <c r="G98" i="16"/>
  <c r="M98" i="16" s="1"/>
  <c r="I98" i="16"/>
  <c r="K98" i="16"/>
  <c r="O98" i="16"/>
  <c r="Q98" i="16"/>
  <c r="V98" i="16"/>
  <c r="I102" i="16"/>
  <c r="Q102" i="16"/>
  <c r="V102" i="16"/>
  <c r="G103" i="16"/>
  <c r="G102" i="16" s="1"/>
  <c r="I103" i="16"/>
  <c r="K103" i="16"/>
  <c r="K102" i="16" s="1"/>
  <c r="M103" i="16"/>
  <c r="M102" i="16" s="1"/>
  <c r="O103" i="16"/>
  <c r="O102" i="16" s="1"/>
  <c r="Q103" i="16"/>
  <c r="V103" i="16"/>
  <c r="AE106" i="16"/>
  <c r="BA293" i="15"/>
  <c r="BA278" i="15"/>
  <c r="BA128" i="15"/>
  <c r="BA50" i="15"/>
  <c r="BA35" i="15"/>
  <c r="BA27" i="15"/>
  <c r="BA26" i="15"/>
  <c r="G9" i="15"/>
  <c r="I9" i="15"/>
  <c r="I8" i="15" s="1"/>
  <c r="K9" i="15"/>
  <c r="O9" i="15"/>
  <c r="O8" i="15" s="1"/>
  <c r="Q9" i="15"/>
  <c r="Q8" i="15" s="1"/>
  <c r="V9" i="15"/>
  <c r="G19" i="15"/>
  <c r="I19" i="15"/>
  <c r="K19" i="15"/>
  <c r="M19" i="15"/>
  <c r="O19" i="15"/>
  <c r="Q19" i="15"/>
  <c r="V19" i="15"/>
  <c r="G25" i="15"/>
  <c r="I25" i="15"/>
  <c r="K25" i="15"/>
  <c r="O25" i="15"/>
  <c r="Q25" i="15"/>
  <c r="V25" i="15"/>
  <c r="G34" i="15"/>
  <c r="M34" i="15" s="1"/>
  <c r="I34" i="15"/>
  <c r="K34" i="15"/>
  <c r="O34" i="15"/>
  <c r="Q34" i="15"/>
  <c r="V34" i="15"/>
  <c r="G49" i="15"/>
  <c r="M49" i="15" s="1"/>
  <c r="I49" i="15"/>
  <c r="K49" i="15"/>
  <c r="O49" i="15"/>
  <c r="Q49" i="15"/>
  <c r="V49" i="15"/>
  <c r="G57" i="15"/>
  <c r="M57" i="15" s="1"/>
  <c r="I57" i="15"/>
  <c r="K57" i="15"/>
  <c r="O57" i="15"/>
  <c r="Q57" i="15"/>
  <c r="V57" i="15"/>
  <c r="G69" i="15"/>
  <c r="M69" i="15" s="1"/>
  <c r="I69" i="15"/>
  <c r="K69" i="15"/>
  <c r="O69" i="15"/>
  <c r="Q69" i="15"/>
  <c r="V69" i="15"/>
  <c r="G81" i="15"/>
  <c r="M81" i="15" s="1"/>
  <c r="I81" i="15"/>
  <c r="K81" i="15"/>
  <c r="O81" i="15"/>
  <c r="Q81" i="15"/>
  <c r="V81" i="15"/>
  <c r="G86" i="15"/>
  <c r="M86" i="15" s="1"/>
  <c r="I86" i="15"/>
  <c r="K86" i="15"/>
  <c r="O86" i="15"/>
  <c r="Q86" i="15"/>
  <c r="V86" i="15"/>
  <c r="K91" i="15"/>
  <c r="G92" i="15"/>
  <c r="I92" i="15"/>
  <c r="K92" i="15"/>
  <c r="O92" i="15"/>
  <c r="O91" i="15" s="1"/>
  <c r="Q92" i="15"/>
  <c r="V92" i="15"/>
  <c r="G100" i="15"/>
  <c r="M100" i="15" s="1"/>
  <c r="I100" i="15"/>
  <c r="K100" i="15"/>
  <c r="O100" i="15"/>
  <c r="Q100" i="15"/>
  <c r="V100" i="15"/>
  <c r="V91" i="15" s="1"/>
  <c r="G107" i="15"/>
  <c r="I107" i="15"/>
  <c r="K107" i="15"/>
  <c r="M107" i="15"/>
  <c r="O107" i="15"/>
  <c r="Q107" i="15"/>
  <c r="V107" i="15"/>
  <c r="G111" i="15"/>
  <c r="M111" i="15" s="1"/>
  <c r="I111" i="15"/>
  <c r="K111" i="15"/>
  <c r="O111" i="15"/>
  <c r="Q111" i="15"/>
  <c r="V111" i="15"/>
  <c r="G115" i="15"/>
  <c r="M115" i="15" s="1"/>
  <c r="I115" i="15"/>
  <c r="K115" i="15"/>
  <c r="O115" i="15"/>
  <c r="Q115" i="15"/>
  <c r="V115" i="15"/>
  <c r="G119" i="15"/>
  <c r="M119" i="15" s="1"/>
  <c r="I119" i="15"/>
  <c r="K119" i="15"/>
  <c r="O119" i="15"/>
  <c r="Q119" i="15"/>
  <c r="V119" i="15"/>
  <c r="G127" i="15"/>
  <c r="M127" i="15" s="1"/>
  <c r="I127" i="15"/>
  <c r="K127" i="15"/>
  <c r="O127" i="15"/>
  <c r="Q127" i="15"/>
  <c r="V127" i="15"/>
  <c r="G140" i="15"/>
  <c r="M140" i="15" s="1"/>
  <c r="I140" i="15"/>
  <c r="K140" i="15"/>
  <c r="O140" i="15"/>
  <c r="Q140" i="15"/>
  <c r="V140" i="15"/>
  <c r="G145" i="15"/>
  <c r="M145" i="15" s="1"/>
  <c r="I145" i="15"/>
  <c r="K145" i="15"/>
  <c r="O145" i="15"/>
  <c r="Q145" i="15"/>
  <c r="V145" i="15"/>
  <c r="G157" i="15"/>
  <c r="I157" i="15"/>
  <c r="K157" i="15"/>
  <c r="M157" i="15"/>
  <c r="O157" i="15"/>
  <c r="Q157" i="15"/>
  <c r="V157" i="15"/>
  <c r="G166" i="15"/>
  <c r="I166" i="15"/>
  <c r="K166" i="15"/>
  <c r="O166" i="15"/>
  <c r="Q166" i="15"/>
  <c r="V166" i="15"/>
  <c r="G173" i="15"/>
  <c r="M173" i="15" s="1"/>
  <c r="I173" i="15"/>
  <c r="K173" i="15"/>
  <c r="O173" i="15"/>
  <c r="Q173" i="15"/>
  <c r="V173" i="15"/>
  <c r="G180" i="15"/>
  <c r="M180" i="15" s="1"/>
  <c r="I180" i="15"/>
  <c r="K180" i="15"/>
  <c r="O180" i="15"/>
  <c r="Q180" i="15"/>
  <c r="V180" i="15"/>
  <c r="G187" i="15"/>
  <c r="M187" i="15" s="1"/>
  <c r="I187" i="15"/>
  <c r="K187" i="15"/>
  <c r="O187" i="15"/>
  <c r="Q187" i="15"/>
  <c r="V187" i="15"/>
  <c r="G194" i="15"/>
  <c r="M194" i="15" s="1"/>
  <c r="I194" i="15"/>
  <c r="K194" i="15"/>
  <c r="O194" i="15"/>
  <c r="Q194" i="15"/>
  <c r="V194" i="15"/>
  <c r="G205" i="15"/>
  <c r="M205" i="15" s="1"/>
  <c r="I205" i="15"/>
  <c r="K205" i="15"/>
  <c r="O205" i="15"/>
  <c r="Q205" i="15"/>
  <c r="V205" i="15"/>
  <c r="G209" i="15"/>
  <c r="I209" i="15"/>
  <c r="K209" i="15"/>
  <c r="M209" i="15"/>
  <c r="O209" i="15"/>
  <c r="Q209" i="15"/>
  <c r="V209" i="15"/>
  <c r="G219" i="15"/>
  <c r="I219" i="15"/>
  <c r="K219" i="15"/>
  <c r="O219" i="15"/>
  <c r="Q219" i="15"/>
  <c r="V219" i="15"/>
  <c r="G223" i="15"/>
  <c r="M223" i="15" s="1"/>
  <c r="I223" i="15"/>
  <c r="K223" i="15"/>
  <c r="O223" i="15"/>
  <c r="Q223" i="15"/>
  <c r="V223" i="15"/>
  <c r="G233" i="15"/>
  <c r="M233" i="15" s="1"/>
  <c r="I233" i="15"/>
  <c r="K233" i="15"/>
  <c r="O233" i="15"/>
  <c r="Q233" i="15"/>
  <c r="V233" i="15"/>
  <c r="G242" i="15"/>
  <c r="M242" i="15" s="1"/>
  <c r="I242" i="15"/>
  <c r="K242" i="15"/>
  <c r="O242" i="15"/>
  <c r="Q242" i="15"/>
  <c r="V242" i="15"/>
  <c r="G250" i="15"/>
  <c r="M250" i="15" s="1"/>
  <c r="I250" i="15"/>
  <c r="K250" i="15"/>
  <c r="O250" i="15"/>
  <c r="Q250" i="15"/>
  <c r="V250" i="15"/>
  <c r="G258" i="15"/>
  <c r="M258" i="15" s="1"/>
  <c r="I258" i="15"/>
  <c r="K258" i="15"/>
  <c r="O258" i="15"/>
  <c r="Q258" i="15"/>
  <c r="V258" i="15"/>
  <c r="G268" i="15"/>
  <c r="M268" i="15" s="1"/>
  <c r="I268" i="15"/>
  <c r="K268" i="15"/>
  <c r="O268" i="15"/>
  <c r="Q268" i="15"/>
  <c r="V268" i="15"/>
  <c r="G277" i="15"/>
  <c r="M277" i="15" s="1"/>
  <c r="I277" i="15"/>
  <c r="K277" i="15"/>
  <c r="O277" i="15"/>
  <c r="Q277" i="15"/>
  <c r="V277" i="15"/>
  <c r="G287" i="15"/>
  <c r="M287" i="15" s="1"/>
  <c r="I287" i="15"/>
  <c r="K287" i="15"/>
  <c r="O287" i="15"/>
  <c r="Q287" i="15"/>
  <c r="V287" i="15"/>
  <c r="G292" i="15"/>
  <c r="M292" i="15" s="1"/>
  <c r="I292" i="15"/>
  <c r="K292" i="15"/>
  <c r="O292" i="15"/>
  <c r="Q292" i="15"/>
  <c r="V292" i="15"/>
  <c r="G297" i="15"/>
  <c r="M297" i="15" s="1"/>
  <c r="I297" i="15"/>
  <c r="K297" i="15"/>
  <c r="O297" i="15"/>
  <c r="Q297" i="15"/>
  <c r="V297" i="15"/>
  <c r="G306" i="15"/>
  <c r="I306" i="15"/>
  <c r="K306" i="15"/>
  <c r="M306" i="15"/>
  <c r="O306" i="15"/>
  <c r="Q306" i="15"/>
  <c r="V306" i="15"/>
  <c r="G315" i="15"/>
  <c r="M315" i="15" s="1"/>
  <c r="I315" i="15"/>
  <c r="K315" i="15"/>
  <c r="O315" i="15"/>
  <c r="Q315" i="15"/>
  <c r="V315" i="15"/>
  <c r="G324" i="15"/>
  <c r="M324" i="15" s="1"/>
  <c r="I324" i="15"/>
  <c r="K324" i="15"/>
  <c r="O324" i="15"/>
  <c r="Q324" i="15"/>
  <c r="V324" i="15"/>
  <c r="G333" i="15"/>
  <c r="I333" i="15"/>
  <c r="K333" i="15"/>
  <c r="M333" i="15"/>
  <c r="O333" i="15"/>
  <c r="Q333" i="15"/>
  <c r="V333" i="15"/>
  <c r="G342" i="15"/>
  <c r="M342" i="15" s="1"/>
  <c r="I342" i="15"/>
  <c r="K342" i="15"/>
  <c r="O342" i="15"/>
  <c r="Q342" i="15"/>
  <c r="V342" i="15"/>
  <c r="G346" i="15"/>
  <c r="M346" i="15" s="1"/>
  <c r="I346" i="15"/>
  <c r="K346" i="15"/>
  <c r="O346" i="15"/>
  <c r="Q346" i="15"/>
  <c r="V346" i="15"/>
  <c r="G353" i="15"/>
  <c r="M353" i="15" s="1"/>
  <c r="I353" i="15"/>
  <c r="K353" i="15"/>
  <c r="O353" i="15"/>
  <c r="Q353" i="15"/>
  <c r="V353" i="15"/>
  <c r="G360" i="15"/>
  <c r="M360" i="15" s="1"/>
  <c r="I360" i="15"/>
  <c r="K360" i="15"/>
  <c r="O360" i="15"/>
  <c r="Q360" i="15"/>
  <c r="V360" i="15"/>
  <c r="G364" i="15"/>
  <c r="I364" i="15"/>
  <c r="K364" i="15"/>
  <c r="M364" i="15"/>
  <c r="O364" i="15"/>
  <c r="Q364" i="15"/>
  <c r="V364" i="15"/>
  <c r="G368" i="15"/>
  <c r="M368" i="15" s="1"/>
  <c r="I368" i="15"/>
  <c r="K368" i="15"/>
  <c r="O368" i="15"/>
  <c r="Q368" i="15"/>
  <c r="V368" i="15"/>
  <c r="G377" i="15"/>
  <c r="M377" i="15" s="1"/>
  <c r="I377" i="15"/>
  <c r="K377" i="15"/>
  <c r="O377" i="15"/>
  <c r="Q377" i="15"/>
  <c r="V377" i="15"/>
  <c r="G386" i="15"/>
  <c r="I386" i="15"/>
  <c r="K386" i="15"/>
  <c r="M386" i="15"/>
  <c r="O386" i="15"/>
  <c r="Q386" i="15"/>
  <c r="V386" i="15"/>
  <c r="G393" i="15"/>
  <c r="M393" i="15" s="1"/>
  <c r="I393" i="15"/>
  <c r="K393" i="15"/>
  <c r="O393" i="15"/>
  <c r="Q393" i="15"/>
  <c r="V393" i="15"/>
  <c r="G401" i="15"/>
  <c r="M401" i="15" s="1"/>
  <c r="I401" i="15"/>
  <c r="I400" i="15" s="1"/>
  <c r="K401" i="15"/>
  <c r="O401" i="15"/>
  <c r="Q401" i="15"/>
  <c r="V401" i="15"/>
  <c r="G403" i="15"/>
  <c r="I403" i="15"/>
  <c r="K403" i="15"/>
  <c r="M403" i="15"/>
  <c r="O403" i="15"/>
  <c r="Q403" i="15"/>
  <c r="V403" i="15"/>
  <c r="G405" i="15"/>
  <c r="M405" i="15" s="1"/>
  <c r="I405" i="15"/>
  <c r="K405" i="15"/>
  <c r="O405" i="15"/>
  <c r="Q405" i="15"/>
  <c r="V405" i="15"/>
  <c r="G407" i="15"/>
  <c r="I407" i="15"/>
  <c r="K407" i="15"/>
  <c r="O407" i="15"/>
  <c r="Q407" i="15"/>
  <c r="V407" i="15"/>
  <c r="G409" i="15"/>
  <c r="M409" i="15" s="1"/>
  <c r="I409" i="15"/>
  <c r="K409" i="15"/>
  <c r="O409" i="15"/>
  <c r="Q409" i="15"/>
  <c r="V409" i="15"/>
  <c r="G412" i="15"/>
  <c r="M412" i="15" s="1"/>
  <c r="I412" i="15"/>
  <c r="K412" i="15"/>
  <c r="O412" i="15"/>
  <c r="Q412" i="15"/>
  <c r="V412" i="15"/>
  <c r="G414" i="15"/>
  <c r="I414" i="15"/>
  <c r="K414" i="15"/>
  <c r="M414" i="15"/>
  <c r="O414" i="15"/>
  <c r="Q414" i="15"/>
  <c r="V414" i="15"/>
  <c r="G418" i="15"/>
  <c r="G419" i="15"/>
  <c r="M419" i="15" s="1"/>
  <c r="M418" i="15" s="1"/>
  <c r="I419" i="15"/>
  <c r="I418" i="15" s="1"/>
  <c r="K419" i="15"/>
  <c r="K418" i="15" s="1"/>
  <c r="O419" i="15"/>
  <c r="O418" i="15" s="1"/>
  <c r="Q419" i="15"/>
  <c r="Q418" i="15" s="1"/>
  <c r="V419" i="15"/>
  <c r="V418" i="15" s="1"/>
  <c r="AE423" i="15"/>
  <c r="F48" i="1" s="1"/>
  <c r="BA244" i="14"/>
  <c r="BA225" i="14"/>
  <c r="BA214" i="14"/>
  <c r="BA197" i="14"/>
  <c r="BA117" i="14"/>
  <c r="BA59" i="14"/>
  <c r="BA50" i="14"/>
  <c r="BA42" i="14"/>
  <c r="BA34" i="14"/>
  <c r="G9" i="14"/>
  <c r="M9" i="14" s="1"/>
  <c r="I9" i="14"/>
  <c r="K9" i="14"/>
  <c r="O9" i="14"/>
  <c r="Q9" i="14"/>
  <c r="V9" i="14"/>
  <c r="G16" i="14"/>
  <c r="I16" i="14"/>
  <c r="K16" i="14"/>
  <c r="M16" i="14"/>
  <c r="O16" i="14"/>
  <c r="Q16" i="14"/>
  <c r="V16" i="14"/>
  <c r="G21" i="14"/>
  <c r="I21" i="14"/>
  <c r="K21" i="14"/>
  <c r="M21" i="14"/>
  <c r="O21" i="14"/>
  <c r="Q21" i="14"/>
  <c r="V21" i="14"/>
  <c r="G28" i="14"/>
  <c r="M28" i="14" s="1"/>
  <c r="I28" i="14"/>
  <c r="K28" i="14"/>
  <c r="O28" i="14"/>
  <c r="Q28" i="14"/>
  <c r="V28" i="14"/>
  <c r="G33" i="14"/>
  <c r="M33" i="14" s="1"/>
  <c r="I33" i="14"/>
  <c r="K33" i="14"/>
  <c r="O33" i="14"/>
  <c r="Q33" i="14"/>
  <c r="V33" i="14"/>
  <c r="G41" i="14"/>
  <c r="M41" i="14" s="1"/>
  <c r="I41" i="14"/>
  <c r="I40" i="14" s="1"/>
  <c r="K41" i="14"/>
  <c r="O41" i="14"/>
  <c r="Q41" i="14"/>
  <c r="Q40" i="14" s="1"/>
  <c r="V41" i="14"/>
  <c r="G49" i="14"/>
  <c r="M49" i="14" s="1"/>
  <c r="I49" i="14"/>
  <c r="K49" i="14"/>
  <c r="O49" i="14"/>
  <c r="Q49" i="14"/>
  <c r="V49" i="14"/>
  <c r="G58" i="14"/>
  <c r="M58" i="14" s="1"/>
  <c r="I58" i="14"/>
  <c r="K58" i="14"/>
  <c r="O58" i="14"/>
  <c r="Q58" i="14"/>
  <c r="V58" i="14"/>
  <c r="G65" i="14"/>
  <c r="M65" i="14" s="1"/>
  <c r="I65" i="14"/>
  <c r="K65" i="14"/>
  <c r="O65" i="14"/>
  <c r="Q65" i="14"/>
  <c r="V65" i="14"/>
  <c r="V40" i="14" s="1"/>
  <c r="G71" i="14"/>
  <c r="I71" i="14"/>
  <c r="K71" i="14"/>
  <c r="M71" i="14"/>
  <c r="O71" i="14"/>
  <c r="Q71" i="14"/>
  <c r="V71" i="14"/>
  <c r="V76" i="14"/>
  <c r="G77" i="14"/>
  <c r="M77" i="14" s="1"/>
  <c r="M76" i="14" s="1"/>
  <c r="I77" i="14"/>
  <c r="I76" i="14" s="1"/>
  <c r="K77" i="14"/>
  <c r="K76" i="14" s="1"/>
  <c r="O77" i="14"/>
  <c r="O76" i="14" s="1"/>
  <c r="Q77" i="14"/>
  <c r="Q76" i="14" s="1"/>
  <c r="V77" i="14"/>
  <c r="G89" i="14"/>
  <c r="M89" i="14" s="1"/>
  <c r="I89" i="14"/>
  <c r="I88" i="14" s="1"/>
  <c r="K89" i="14"/>
  <c r="O89" i="14"/>
  <c r="Q89" i="14"/>
  <c r="Q88" i="14" s="1"/>
  <c r="V89" i="14"/>
  <c r="G93" i="14"/>
  <c r="M93" i="14" s="1"/>
  <c r="I93" i="14"/>
  <c r="K93" i="14"/>
  <c r="O93" i="14"/>
  <c r="Q93" i="14"/>
  <c r="V93" i="14"/>
  <c r="G102" i="14"/>
  <c r="M102" i="14" s="1"/>
  <c r="I102" i="14"/>
  <c r="K102" i="14"/>
  <c r="O102" i="14"/>
  <c r="Q102" i="14"/>
  <c r="V102" i="14"/>
  <c r="G106" i="14"/>
  <c r="M106" i="14" s="1"/>
  <c r="I106" i="14"/>
  <c r="K106" i="14"/>
  <c r="O106" i="14"/>
  <c r="Q106" i="14"/>
  <c r="V106" i="14"/>
  <c r="V88" i="14" s="1"/>
  <c r="G110" i="14"/>
  <c r="I110" i="14"/>
  <c r="K110" i="14"/>
  <c r="M110" i="14"/>
  <c r="O110" i="14"/>
  <c r="Q110" i="14"/>
  <c r="V110" i="14"/>
  <c r="G116" i="14"/>
  <c r="M116" i="14" s="1"/>
  <c r="I116" i="14"/>
  <c r="K116" i="14"/>
  <c r="O116" i="14"/>
  <c r="Q116" i="14"/>
  <c r="V116" i="14"/>
  <c r="G123" i="14"/>
  <c r="M123" i="14" s="1"/>
  <c r="I123" i="14"/>
  <c r="K123" i="14"/>
  <c r="K115" i="14" s="1"/>
  <c r="O123" i="14"/>
  <c r="Q123" i="14"/>
  <c r="V123" i="14"/>
  <c r="G128" i="14"/>
  <c r="M128" i="14" s="1"/>
  <c r="I128" i="14"/>
  <c r="K128" i="14"/>
  <c r="O128" i="14"/>
  <c r="Q128" i="14"/>
  <c r="V128" i="14"/>
  <c r="G133" i="14"/>
  <c r="G132" i="14" s="1"/>
  <c r="I133" i="14"/>
  <c r="K133" i="14"/>
  <c r="O133" i="14"/>
  <c r="O132" i="14" s="1"/>
  <c r="Q133" i="14"/>
  <c r="V133" i="14"/>
  <c r="G139" i="14"/>
  <c r="M139" i="14" s="1"/>
  <c r="I139" i="14"/>
  <c r="K139" i="14"/>
  <c r="O139" i="14"/>
  <c r="Q139" i="14"/>
  <c r="V139" i="14"/>
  <c r="V132" i="14" s="1"/>
  <c r="G145" i="14"/>
  <c r="I145" i="14"/>
  <c r="K145" i="14"/>
  <c r="M145" i="14"/>
  <c r="O145" i="14"/>
  <c r="Q145" i="14"/>
  <c r="V145" i="14"/>
  <c r="G152" i="14"/>
  <c r="M152" i="14" s="1"/>
  <c r="I152" i="14"/>
  <c r="K152" i="14"/>
  <c r="O152" i="14"/>
  <c r="Q152" i="14"/>
  <c r="V152" i="14"/>
  <c r="G156" i="14"/>
  <c r="M156" i="14" s="1"/>
  <c r="I156" i="14"/>
  <c r="K156" i="14"/>
  <c r="O156" i="14"/>
  <c r="Q156" i="14"/>
  <c r="V156" i="14"/>
  <c r="G163" i="14"/>
  <c r="I163" i="14"/>
  <c r="K163" i="14"/>
  <c r="M163" i="14"/>
  <c r="O163" i="14"/>
  <c r="Q163" i="14"/>
  <c r="V163" i="14"/>
  <c r="G167" i="14"/>
  <c r="M167" i="14" s="1"/>
  <c r="I167" i="14"/>
  <c r="K167" i="14"/>
  <c r="O167" i="14"/>
  <c r="Q167" i="14"/>
  <c r="V167" i="14"/>
  <c r="G171" i="14"/>
  <c r="M171" i="14" s="1"/>
  <c r="I171" i="14"/>
  <c r="K171" i="14"/>
  <c r="O171" i="14"/>
  <c r="Q171" i="14"/>
  <c r="V171" i="14"/>
  <c r="G178" i="14"/>
  <c r="M178" i="14" s="1"/>
  <c r="I178" i="14"/>
  <c r="K178" i="14"/>
  <c r="O178" i="14"/>
  <c r="Q178" i="14"/>
  <c r="V178" i="14"/>
  <c r="G183" i="14"/>
  <c r="M183" i="14" s="1"/>
  <c r="I183" i="14"/>
  <c r="K183" i="14"/>
  <c r="O183" i="14"/>
  <c r="Q183" i="14"/>
  <c r="V183" i="14"/>
  <c r="G187" i="14"/>
  <c r="M187" i="14" s="1"/>
  <c r="I187" i="14"/>
  <c r="K187" i="14"/>
  <c r="O187" i="14"/>
  <c r="Q187" i="14"/>
  <c r="V187" i="14"/>
  <c r="G192" i="14"/>
  <c r="I192" i="14"/>
  <c r="K192" i="14"/>
  <c r="M192" i="14"/>
  <c r="O192" i="14"/>
  <c r="Q192" i="14"/>
  <c r="V192" i="14"/>
  <c r="G196" i="14"/>
  <c r="M196" i="14" s="1"/>
  <c r="I196" i="14"/>
  <c r="K196" i="14"/>
  <c r="O196" i="14"/>
  <c r="Q196" i="14"/>
  <c r="V196" i="14"/>
  <c r="G202" i="14"/>
  <c r="I202" i="14"/>
  <c r="K202" i="14"/>
  <c r="M202" i="14"/>
  <c r="O202" i="14"/>
  <c r="Q202" i="14"/>
  <c r="V202" i="14"/>
  <c r="G208" i="14"/>
  <c r="M208" i="14" s="1"/>
  <c r="I208" i="14"/>
  <c r="K208" i="14"/>
  <c r="O208" i="14"/>
  <c r="Q208" i="14"/>
  <c r="V208" i="14"/>
  <c r="G213" i="14"/>
  <c r="M213" i="14" s="1"/>
  <c r="I213" i="14"/>
  <c r="K213" i="14"/>
  <c r="O213" i="14"/>
  <c r="Q213" i="14"/>
  <c r="V213" i="14"/>
  <c r="G219" i="14"/>
  <c r="M219" i="14" s="1"/>
  <c r="I219" i="14"/>
  <c r="K219" i="14"/>
  <c r="O219" i="14"/>
  <c r="Q219" i="14"/>
  <c r="V219" i="14"/>
  <c r="G224" i="14"/>
  <c r="M224" i="14" s="1"/>
  <c r="I224" i="14"/>
  <c r="K224" i="14"/>
  <c r="O224" i="14"/>
  <c r="Q224" i="14"/>
  <c r="V224" i="14"/>
  <c r="G232" i="14"/>
  <c r="M232" i="14" s="1"/>
  <c r="I232" i="14"/>
  <c r="K232" i="14"/>
  <c r="O232" i="14"/>
  <c r="Q232" i="14"/>
  <c r="V232" i="14"/>
  <c r="G238" i="14"/>
  <c r="M238" i="14" s="1"/>
  <c r="I238" i="14"/>
  <c r="K238" i="14"/>
  <c r="O238" i="14"/>
  <c r="Q238" i="14"/>
  <c r="V238" i="14"/>
  <c r="G243" i="14"/>
  <c r="M243" i="14" s="1"/>
  <c r="I243" i="14"/>
  <c r="K243" i="14"/>
  <c r="O243" i="14"/>
  <c r="Q243" i="14"/>
  <c r="V243" i="14"/>
  <c r="G250" i="14"/>
  <c r="M250" i="14" s="1"/>
  <c r="I250" i="14"/>
  <c r="K250" i="14"/>
  <c r="O250" i="14"/>
  <c r="Q250" i="14"/>
  <c r="V250" i="14"/>
  <c r="G255" i="14"/>
  <c r="M255" i="14" s="1"/>
  <c r="I255" i="14"/>
  <c r="K255" i="14"/>
  <c r="O255" i="14"/>
  <c r="Q255" i="14"/>
  <c r="V255" i="14"/>
  <c r="G262" i="14"/>
  <c r="M262" i="14" s="1"/>
  <c r="I262" i="14"/>
  <c r="K262" i="14"/>
  <c r="O262" i="14"/>
  <c r="Q262" i="14"/>
  <c r="V262" i="14"/>
  <c r="G266" i="14"/>
  <c r="I266" i="14"/>
  <c r="K266" i="14"/>
  <c r="M266" i="14"/>
  <c r="O266" i="14"/>
  <c r="Q266" i="14"/>
  <c r="V266" i="14"/>
  <c r="G274" i="14"/>
  <c r="M274" i="14" s="1"/>
  <c r="I274" i="14"/>
  <c r="K274" i="14"/>
  <c r="O274" i="14"/>
  <c r="Q274" i="14"/>
  <c r="V274" i="14"/>
  <c r="G280" i="14"/>
  <c r="M280" i="14" s="1"/>
  <c r="I280" i="14"/>
  <c r="K280" i="14"/>
  <c r="O280" i="14"/>
  <c r="Q280" i="14"/>
  <c r="V280" i="14"/>
  <c r="G287" i="14"/>
  <c r="I287" i="14"/>
  <c r="K287" i="14"/>
  <c r="M287" i="14"/>
  <c r="O287" i="14"/>
  <c r="Q287" i="14"/>
  <c r="V287" i="14"/>
  <c r="G293" i="14"/>
  <c r="M293" i="14" s="1"/>
  <c r="I293" i="14"/>
  <c r="K293" i="14"/>
  <c r="O293" i="14"/>
  <c r="Q293" i="14"/>
  <c r="V293" i="14"/>
  <c r="G299" i="14"/>
  <c r="M299" i="14" s="1"/>
  <c r="I299" i="14"/>
  <c r="K299" i="14"/>
  <c r="O299" i="14"/>
  <c r="Q299" i="14"/>
  <c r="V299" i="14"/>
  <c r="G305" i="14"/>
  <c r="I305" i="14"/>
  <c r="K305" i="14"/>
  <c r="M305" i="14"/>
  <c r="O305" i="14"/>
  <c r="Q305" i="14"/>
  <c r="V305" i="14"/>
  <c r="G311" i="14"/>
  <c r="M311" i="14" s="1"/>
  <c r="I311" i="14"/>
  <c r="K311" i="14"/>
  <c r="O311" i="14"/>
  <c r="Q311" i="14"/>
  <c r="V311" i="14"/>
  <c r="G319" i="14"/>
  <c r="M319" i="14" s="1"/>
  <c r="I319" i="14"/>
  <c r="K319" i="14"/>
  <c r="O319" i="14"/>
  <c r="Q319" i="14"/>
  <c r="V319" i="14"/>
  <c r="G326" i="14"/>
  <c r="M326" i="14" s="1"/>
  <c r="I326" i="14"/>
  <c r="K326" i="14"/>
  <c r="O326" i="14"/>
  <c r="Q326" i="14"/>
  <c r="V326" i="14"/>
  <c r="G330" i="14"/>
  <c r="M330" i="14" s="1"/>
  <c r="I330" i="14"/>
  <c r="K330" i="14"/>
  <c r="O330" i="14"/>
  <c r="Q330" i="14"/>
  <c r="V330" i="14"/>
  <c r="G337" i="14"/>
  <c r="M337" i="14" s="1"/>
  <c r="I337" i="14"/>
  <c r="K337" i="14"/>
  <c r="O337" i="14"/>
  <c r="Q337" i="14"/>
  <c r="V337" i="14"/>
  <c r="G345" i="14"/>
  <c r="I345" i="14"/>
  <c r="K345" i="14"/>
  <c r="M345" i="14"/>
  <c r="O345" i="14"/>
  <c r="Q345" i="14"/>
  <c r="V345" i="14"/>
  <c r="G352" i="14"/>
  <c r="M352" i="14" s="1"/>
  <c r="I352" i="14"/>
  <c r="K352" i="14"/>
  <c r="O352" i="14"/>
  <c r="Q352" i="14"/>
  <c r="V352" i="14"/>
  <c r="G358" i="14"/>
  <c r="M358" i="14" s="1"/>
  <c r="I358" i="14"/>
  <c r="K358" i="14"/>
  <c r="O358" i="14"/>
  <c r="Q358" i="14"/>
  <c r="V358" i="14"/>
  <c r="G360" i="14"/>
  <c r="I360" i="14"/>
  <c r="K360" i="14"/>
  <c r="M360" i="14"/>
  <c r="O360" i="14"/>
  <c r="Q360" i="14"/>
  <c r="V360" i="14"/>
  <c r="G362" i="14"/>
  <c r="I362" i="14"/>
  <c r="K362" i="14"/>
  <c r="O362" i="14"/>
  <c r="Q362" i="14"/>
  <c r="V362" i="14"/>
  <c r="G364" i="14"/>
  <c r="M364" i="14" s="1"/>
  <c r="I364" i="14"/>
  <c r="K364" i="14"/>
  <c r="O364" i="14"/>
  <c r="Q364" i="14"/>
  <c r="V364" i="14"/>
  <c r="G366" i="14"/>
  <c r="M366" i="14" s="1"/>
  <c r="I366" i="14"/>
  <c r="K366" i="14"/>
  <c r="O366" i="14"/>
  <c r="Q366" i="14"/>
  <c r="V366" i="14"/>
  <c r="G369" i="14"/>
  <c r="M369" i="14" s="1"/>
  <c r="I369" i="14"/>
  <c r="K369" i="14"/>
  <c r="O369" i="14"/>
  <c r="Q369" i="14"/>
  <c r="V369" i="14"/>
  <c r="G371" i="14"/>
  <c r="M371" i="14" s="1"/>
  <c r="I371" i="14"/>
  <c r="K371" i="14"/>
  <c r="O371" i="14"/>
  <c r="Q371" i="14"/>
  <c r="V371" i="14"/>
  <c r="G375" i="14"/>
  <c r="I70" i="1" s="1"/>
  <c r="G376" i="14"/>
  <c r="M376" i="14" s="1"/>
  <c r="M375" i="14" s="1"/>
  <c r="I376" i="14"/>
  <c r="I375" i="14" s="1"/>
  <c r="K376" i="14"/>
  <c r="K375" i="14" s="1"/>
  <c r="O376" i="14"/>
  <c r="O375" i="14" s="1"/>
  <c r="Q376" i="14"/>
  <c r="Q375" i="14" s="1"/>
  <c r="V376" i="14"/>
  <c r="V375" i="14" s="1"/>
  <c r="AE380" i="14"/>
  <c r="F44" i="1" s="1"/>
  <c r="BA48" i="13"/>
  <c r="BA37" i="13"/>
  <c r="BA31" i="13"/>
  <c r="BA17" i="13"/>
  <c r="BA10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I15" i="13"/>
  <c r="Q15" i="13"/>
  <c r="G16" i="13"/>
  <c r="I16" i="13"/>
  <c r="K16" i="13"/>
  <c r="K15" i="13" s="1"/>
  <c r="M16" i="13"/>
  <c r="O16" i="13"/>
  <c r="Q16" i="13"/>
  <c r="V16" i="13"/>
  <c r="V15" i="13" s="1"/>
  <c r="G23" i="13"/>
  <c r="G15" i="13" s="1"/>
  <c r="I23" i="13"/>
  <c r="K23" i="13"/>
  <c r="O23" i="13"/>
  <c r="O15" i="13" s="1"/>
  <c r="Q23" i="13"/>
  <c r="V23" i="13"/>
  <c r="G30" i="13"/>
  <c r="M30" i="13" s="1"/>
  <c r="I30" i="13"/>
  <c r="K30" i="13"/>
  <c r="O30" i="13"/>
  <c r="Q30" i="13"/>
  <c r="V30" i="13"/>
  <c r="G36" i="13"/>
  <c r="M36" i="13" s="1"/>
  <c r="I36" i="13"/>
  <c r="K36" i="13"/>
  <c r="O36" i="13"/>
  <c r="Q36" i="13"/>
  <c r="V36" i="13"/>
  <c r="G47" i="13"/>
  <c r="I47" i="13"/>
  <c r="K47" i="13"/>
  <c r="M47" i="13"/>
  <c r="O47" i="13"/>
  <c r="Q47" i="13"/>
  <c r="V47" i="13"/>
  <c r="G53" i="13"/>
  <c r="M53" i="13" s="1"/>
  <c r="I53" i="13"/>
  <c r="K53" i="13"/>
  <c r="O53" i="13"/>
  <c r="O29" i="13" s="1"/>
  <c r="Q53" i="13"/>
  <c r="V53" i="13"/>
  <c r="AE62" i="13"/>
  <c r="F43" i="1" s="1"/>
  <c r="AF62" i="13"/>
  <c r="G43" i="1" s="1"/>
  <c r="BA48" i="12"/>
  <c r="BA37" i="12"/>
  <c r="BA31" i="12"/>
  <c r="BA17" i="12"/>
  <c r="BA10" i="12"/>
  <c r="G9" i="12"/>
  <c r="I9" i="12"/>
  <c r="I8" i="12" s="1"/>
  <c r="K9" i="12"/>
  <c r="K8" i="12" s="1"/>
  <c r="O9" i="12"/>
  <c r="O8" i="12" s="1"/>
  <c r="Q9" i="12"/>
  <c r="Q8" i="12" s="1"/>
  <c r="V9" i="12"/>
  <c r="V8" i="12" s="1"/>
  <c r="G16" i="12"/>
  <c r="M16" i="12" s="1"/>
  <c r="I16" i="12"/>
  <c r="K16" i="12"/>
  <c r="K15" i="12" s="1"/>
  <c r="O16" i="12"/>
  <c r="Q16" i="12"/>
  <c r="V16" i="12"/>
  <c r="G23" i="12"/>
  <c r="M23" i="12" s="1"/>
  <c r="I23" i="12"/>
  <c r="K23" i="12"/>
  <c r="O23" i="12"/>
  <c r="Q23" i="12"/>
  <c r="V23" i="12"/>
  <c r="V15" i="12" s="1"/>
  <c r="G30" i="12"/>
  <c r="M30" i="12" s="1"/>
  <c r="I30" i="12"/>
  <c r="K30" i="12"/>
  <c r="O30" i="12"/>
  <c r="Q30" i="12"/>
  <c r="V30" i="12"/>
  <c r="G36" i="12"/>
  <c r="M36" i="12" s="1"/>
  <c r="I36" i="12"/>
  <c r="K36" i="12"/>
  <c r="O36" i="12"/>
  <c r="Q36" i="12"/>
  <c r="V36" i="12"/>
  <c r="G47" i="12"/>
  <c r="I47" i="12"/>
  <c r="K47" i="12"/>
  <c r="O47" i="12"/>
  <c r="Q47" i="12"/>
  <c r="V47" i="12"/>
  <c r="G53" i="12"/>
  <c r="M53" i="12" s="1"/>
  <c r="I53" i="12"/>
  <c r="K53" i="12"/>
  <c r="O53" i="12"/>
  <c r="Q53" i="12"/>
  <c r="Q29" i="12" s="1"/>
  <c r="V53" i="12"/>
  <c r="AE62" i="12"/>
  <c r="I17" i="1"/>
  <c r="H43" i="1"/>
  <c r="I43" i="1" s="1"/>
  <c r="H40" i="1"/>
  <c r="H48" i="1" l="1"/>
  <c r="I48" i="1" s="1"/>
  <c r="M9" i="12"/>
  <c r="M8" i="12" s="1"/>
  <c r="G8" i="12"/>
  <c r="I204" i="15"/>
  <c r="F46" i="1"/>
  <c r="F47" i="1"/>
  <c r="O249" i="14"/>
  <c r="G115" i="14"/>
  <c r="I62" i="1" s="1"/>
  <c r="F42" i="1"/>
  <c r="F39" i="1"/>
  <c r="F41" i="1"/>
  <c r="V29" i="12"/>
  <c r="O15" i="12"/>
  <c r="Q29" i="13"/>
  <c r="M133" i="14"/>
  <c r="M132" i="14" s="1"/>
  <c r="G76" i="14"/>
  <c r="Q8" i="14"/>
  <c r="V400" i="15"/>
  <c r="I106" i="15"/>
  <c r="O106" i="15"/>
  <c r="M95" i="17"/>
  <c r="G8" i="17"/>
  <c r="M9" i="17"/>
  <c r="M8" i="17" s="1"/>
  <c r="Q357" i="14"/>
  <c r="Q115" i="14"/>
  <c r="O204" i="15"/>
  <c r="O24" i="15"/>
  <c r="M9" i="15"/>
  <c r="M8" i="15" s="1"/>
  <c r="G8" i="15"/>
  <c r="O8" i="16"/>
  <c r="G74" i="17"/>
  <c r="I63" i="1" s="1"/>
  <c r="M75" i="17"/>
  <c r="M74" i="17" s="1"/>
  <c r="K29" i="12"/>
  <c r="V151" i="14"/>
  <c r="I64" i="1"/>
  <c r="O115" i="14"/>
  <c r="G29" i="12"/>
  <c r="K249" i="14"/>
  <c r="O151" i="14"/>
  <c r="G29" i="13"/>
  <c r="G62" i="13" s="1"/>
  <c r="M23" i="13"/>
  <c r="M15" i="13" s="1"/>
  <c r="I357" i="14"/>
  <c r="O357" i="14"/>
  <c r="I115" i="14"/>
  <c r="I144" i="15"/>
  <c r="O144" i="15"/>
  <c r="G8" i="16"/>
  <c r="G106" i="16" s="1"/>
  <c r="AF106" i="16"/>
  <c r="M18" i="16"/>
  <c r="O47" i="17"/>
  <c r="K23" i="17"/>
  <c r="K29" i="13"/>
  <c r="V249" i="14"/>
  <c r="I249" i="14"/>
  <c r="V115" i="14"/>
  <c r="O8" i="14"/>
  <c r="G400" i="15"/>
  <c r="Q400" i="15"/>
  <c r="Q204" i="15"/>
  <c r="Q144" i="15"/>
  <c r="K106" i="15"/>
  <c r="Q106" i="15"/>
  <c r="I91" i="15"/>
  <c r="K24" i="15"/>
  <c r="V8" i="16"/>
  <c r="K8" i="16"/>
  <c r="K69" i="17"/>
  <c r="K47" i="17"/>
  <c r="Q47" i="17"/>
  <c r="M47" i="17"/>
  <c r="V23" i="17"/>
  <c r="I23" i="17"/>
  <c r="V16" i="17"/>
  <c r="I16" i="17"/>
  <c r="F45" i="1"/>
  <c r="F49" i="1"/>
  <c r="I29" i="12"/>
  <c r="O29" i="12"/>
  <c r="Q15" i="12"/>
  <c r="I15" i="12"/>
  <c r="V29" i="13"/>
  <c r="I29" i="13"/>
  <c r="G357" i="14"/>
  <c r="I69" i="1" s="1"/>
  <c r="V357" i="14"/>
  <c r="K357" i="14"/>
  <c r="Q249" i="14"/>
  <c r="K151" i="14"/>
  <c r="Q151" i="14"/>
  <c r="I151" i="14"/>
  <c r="K132" i="14"/>
  <c r="Q132" i="14"/>
  <c r="I132" i="14"/>
  <c r="K88" i="14"/>
  <c r="O88" i="14"/>
  <c r="K40" i="14"/>
  <c r="O40" i="14"/>
  <c r="K8" i="14"/>
  <c r="O400" i="15"/>
  <c r="K204" i="15"/>
  <c r="K144" i="15"/>
  <c r="V106" i="15"/>
  <c r="Q91" i="15"/>
  <c r="G91" i="15"/>
  <c r="V24" i="15"/>
  <c r="I24" i="15"/>
  <c r="K8" i="15"/>
  <c r="I8" i="16"/>
  <c r="V69" i="17"/>
  <c r="I69" i="17"/>
  <c r="V47" i="17"/>
  <c r="Q23" i="17"/>
  <c r="Q16" i="17"/>
  <c r="M16" i="17"/>
  <c r="V8" i="14"/>
  <c r="I8" i="14"/>
  <c r="K400" i="15"/>
  <c r="G204" i="15"/>
  <c r="V204" i="15"/>
  <c r="G144" i="15"/>
  <c r="I65" i="1" s="1"/>
  <c r="V144" i="15"/>
  <c r="Q24" i="15"/>
  <c r="G24" i="15"/>
  <c r="I61" i="1" s="1"/>
  <c r="V8" i="15"/>
  <c r="Q8" i="16"/>
  <c r="O95" i="17"/>
  <c r="G95" i="17"/>
  <c r="V86" i="17"/>
  <c r="K86" i="17"/>
  <c r="Q69" i="17"/>
  <c r="M69" i="17"/>
  <c r="V62" i="17"/>
  <c r="K62" i="17"/>
  <c r="G47" i="17"/>
  <c r="O23" i="17"/>
  <c r="O16" i="17"/>
  <c r="I8" i="17"/>
  <c r="M23" i="17"/>
  <c r="G53" i="17"/>
  <c r="AF101" i="17"/>
  <c r="G91" i="17"/>
  <c r="G69" i="17"/>
  <c r="I73" i="1" s="1"/>
  <c r="G23" i="17"/>
  <c r="I71" i="1" s="1"/>
  <c r="G16" i="17"/>
  <c r="M8" i="16"/>
  <c r="M106" i="15"/>
  <c r="M204" i="15"/>
  <c r="M407" i="15"/>
  <c r="M400" i="15" s="1"/>
  <c r="M219" i="15"/>
  <c r="M166" i="15"/>
  <c r="M144" i="15" s="1"/>
  <c r="G106" i="15"/>
  <c r="AF423" i="15"/>
  <c r="G48" i="1" s="1"/>
  <c r="M92" i="15"/>
  <c r="M91" i="15" s="1"/>
  <c r="M25" i="15"/>
  <c r="M24" i="15" s="1"/>
  <c r="M249" i="14"/>
  <c r="M115" i="14"/>
  <c r="M88" i="14"/>
  <c r="M40" i="14"/>
  <c r="M151" i="14"/>
  <c r="M8" i="14"/>
  <c r="AF380" i="14"/>
  <c r="G88" i="14"/>
  <c r="G40" i="14"/>
  <c r="I60" i="1" s="1"/>
  <c r="G249" i="14"/>
  <c r="I68" i="1" s="1"/>
  <c r="G151" i="14"/>
  <c r="I66" i="1" s="1"/>
  <c r="G8" i="14"/>
  <c r="M362" i="14"/>
  <c r="M357" i="14" s="1"/>
  <c r="M29" i="13"/>
  <c r="M9" i="13"/>
  <c r="M8" i="13" s="1"/>
  <c r="M15" i="12"/>
  <c r="M29" i="12"/>
  <c r="G15" i="12"/>
  <c r="I76" i="1" s="1"/>
  <c r="I20" i="1" s="1"/>
  <c r="AF62" i="12"/>
  <c r="M47" i="12"/>
  <c r="J28" i="1"/>
  <c r="J26" i="1"/>
  <c r="G38" i="1"/>
  <c r="F38" i="1"/>
  <c r="J23" i="1"/>
  <c r="J24" i="1"/>
  <c r="J25" i="1"/>
  <c r="J27" i="1"/>
  <c r="E24" i="1"/>
  <c r="E26" i="1"/>
  <c r="I18" i="1" l="1"/>
  <c r="G45" i="1"/>
  <c r="G44" i="1"/>
  <c r="H44" i="1" s="1"/>
  <c r="I44" i="1" s="1"/>
  <c r="G41" i="1"/>
  <c r="H41" i="1" s="1"/>
  <c r="I41" i="1" s="1"/>
  <c r="G42" i="1"/>
  <c r="G39" i="1"/>
  <c r="I58" i="1"/>
  <c r="H42" i="1"/>
  <c r="I42" i="1" s="1"/>
  <c r="G101" i="17"/>
  <c r="I74" i="1"/>
  <c r="I67" i="1"/>
  <c r="G423" i="15"/>
  <c r="I75" i="1"/>
  <c r="I19" i="1" s="1"/>
  <c r="G62" i="12"/>
  <c r="H45" i="1"/>
  <c r="I45" i="1" s="1"/>
  <c r="I59" i="1"/>
  <c r="G380" i="14"/>
  <c r="G49" i="1"/>
  <c r="H49" i="1" s="1"/>
  <c r="I49" i="1" s="1"/>
  <c r="G50" i="1"/>
  <c r="H50" i="1" s="1"/>
  <c r="I50" i="1" s="1"/>
  <c r="G47" i="1"/>
  <c r="G46" i="1"/>
  <c r="H46" i="1" s="1"/>
  <c r="I46" i="1" s="1"/>
  <c r="F51" i="1"/>
  <c r="H39" i="1"/>
  <c r="H51" i="1" s="1"/>
  <c r="H47" i="1"/>
  <c r="I47" i="1" s="1"/>
  <c r="I16" i="1" l="1"/>
  <c r="I21" i="1" s="1"/>
  <c r="I77" i="1"/>
  <c r="G51" i="1"/>
  <c r="G25" i="1" s="1"/>
  <c r="A25" i="1" s="1"/>
  <c r="I39" i="1"/>
  <c r="I51" i="1" s="1"/>
  <c r="G23" i="1"/>
  <c r="A23" i="1" s="1"/>
  <c r="A24" i="1" l="1"/>
  <c r="G24" i="1"/>
  <c r="J49" i="1"/>
  <c r="J46" i="1"/>
  <c r="J50" i="1"/>
  <c r="J43" i="1"/>
  <c r="J47" i="1"/>
  <c r="J42" i="1"/>
  <c r="J44" i="1"/>
  <c r="J41" i="1"/>
  <c r="J39" i="1"/>
  <c r="J51" i="1" s="1"/>
  <c r="J48" i="1"/>
  <c r="J45" i="1"/>
  <c r="G26" i="1"/>
  <c r="A26" i="1"/>
  <c r="G28" i="1"/>
  <c r="J76" i="1"/>
  <c r="J59" i="1"/>
  <c r="J69" i="1"/>
  <c r="J62" i="1"/>
  <c r="J70" i="1"/>
  <c r="J73" i="1"/>
  <c r="J63" i="1"/>
  <c r="J64" i="1"/>
  <c r="J67" i="1"/>
  <c r="J71" i="1"/>
  <c r="J61" i="1"/>
  <c r="J75" i="1"/>
  <c r="J72" i="1"/>
  <c r="J58" i="1"/>
  <c r="J66" i="1"/>
  <c r="J74" i="1"/>
  <c r="J60" i="1"/>
  <c r="J68" i="1"/>
  <c r="J65" i="1"/>
  <c r="J77" i="1" l="1"/>
  <c r="A27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Pelc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Pelc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Pelc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Pelc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Pelc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Pelc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<sst xmlns="http://schemas.openxmlformats.org/spreadsheetml/2006/main" count="3515" uniqueCount="771">
  <si>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</si>
  <si>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</si>
  <si>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</si>
  <si>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</si>
  <si>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</si>
  <si>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</si>
  <si>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</si>
  <si>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</si>
  <si>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</si>
  <si>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</si>
  <si>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</si>
  <si>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</si>
  <si>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</si>
  <si>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</si>
  <si>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</si>
  <si>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</si>
  <si>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</si>
  <si>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</si>
  <si>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</si>
  <si>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</si>
  <si>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</si>
  <si>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</si>
  <si>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</si>
  <si>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</si>
  <si>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</si>
  <si>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</si>
  <si>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</si>
  <si>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</si>
  <si>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</si>
  <si>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</si>
  <si>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</si>
  <si>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</si>
  <si>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</si>
  <si>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</si>
  <si>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</si>
  <si>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</si>
  <si>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</si>
  <si>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</si>
  <si>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</si>
  <si>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</si>
  <si>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</si>
  <si>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</si>
  <si>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</si>
  <si>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395/II_N</t>
  </si>
  <si>
    <t>Velká Bíteš - Košíkov, Chodník podél silnice II/395</t>
  </si>
  <si>
    <t>Město Velká Bíteš</t>
  </si>
  <si>
    <t>Masarykovo nám. 87</t>
  </si>
  <si>
    <t>Velká Bíteš</t>
  </si>
  <si>
    <t>59501</t>
  </si>
  <si>
    <t>00295647</t>
  </si>
  <si>
    <t>CZ00295647</t>
  </si>
  <si>
    <t>Stavba</t>
  </si>
  <si>
    <t>Stavební objekt</t>
  </si>
  <si>
    <t>SO 000</t>
  </si>
  <si>
    <t>Vedlejší a ostatní náklady</t>
  </si>
  <si>
    <t>5</t>
  </si>
  <si>
    <t>SO000 - Vedlejší a ostatní náklady - neuznatelné náklady</t>
  </si>
  <si>
    <t>SO000 - Vedlejší a ostatní náklady - uznatelné náklady</t>
  </si>
  <si>
    <t>SO 001</t>
  </si>
  <si>
    <t>SO 101 Chodník</t>
  </si>
  <si>
    <t>2</t>
  </si>
  <si>
    <t>SO101 - Chodník - Uznatelné náklady</t>
  </si>
  <si>
    <t>SO 301</t>
  </si>
  <si>
    <t>Úprava odvodnění</t>
  </si>
  <si>
    <t>3</t>
  </si>
  <si>
    <t>SO301 - Úprava k odvádění vod -  Uznatelné náklady</t>
  </si>
  <si>
    <t>SO301 - Zatrubnění příkopu - Vyvolaný náklad akce</t>
  </si>
  <si>
    <t>SO 401</t>
  </si>
  <si>
    <t>Veřejné osvětlení</t>
  </si>
  <si>
    <t>4</t>
  </si>
  <si>
    <t>SO401 - Veřejné osvětlení - Neuznatelné náklady</t>
  </si>
  <si>
    <t>Celkem za stavbu</t>
  </si>
  <si>
    <t>CZK</t>
  </si>
  <si>
    <t>Rekapitulace dílů</t>
  </si>
  <si>
    <t>Typ dílu</t>
  </si>
  <si>
    <t>1</t>
  </si>
  <si>
    <t>Zemní práce</t>
  </si>
  <si>
    <t>11</t>
  </si>
  <si>
    <t>Zemní práce - přípravné a přidružené práce</t>
  </si>
  <si>
    <t>12</t>
  </si>
  <si>
    <t>Zemní práce - odkopávky a prokopávky</t>
  </si>
  <si>
    <t>13</t>
  </si>
  <si>
    <t>Zemní práce - hloubené vykopávky</t>
  </si>
  <si>
    <t>18</t>
  </si>
  <si>
    <t>Zemní práce - povrchové úpravy terénu</t>
  </si>
  <si>
    <t>Základy a zvláštní zakládání</t>
  </si>
  <si>
    <t>Svislé a kompletní konstrukce</t>
  </si>
  <si>
    <t>Vodorovné konstrukce</t>
  </si>
  <si>
    <t>Komunikace pozemní</t>
  </si>
  <si>
    <t>8</t>
  </si>
  <si>
    <t>Trubní vedení</t>
  </si>
  <si>
    <t>91</t>
  </si>
  <si>
    <t>Doplňující konstrukce a práce pozemních komunikací, letišť a ploch</t>
  </si>
  <si>
    <t>997</t>
  </si>
  <si>
    <t>Přesun sutě</t>
  </si>
  <si>
    <t>998</t>
  </si>
  <si>
    <t>Přesun hmot</t>
  </si>
  <si>
    <t>M21</t>
  </si>
  <si>
    <t>Elektromontáže</t>
  </si>
  <si>
    <t>M22</t>
  </si>
  <si>
    <t>Montáž sdělovací a zabezp. techniky</t>
  </si>
  <si>
    <t>M46</t>
  </si>
  <si>
    <t>Zemní práce při montážích</t>
  </si>
  <si>
    <t>M65</t>
  </si>
  <si>
    <t>Elektroinstalace a veřejné osvětlení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</si>
  <si>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</si>
  <si>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</si>
  <si>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</si>
  <si>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</si>
  <si>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</si>
  <si>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</si>
  <si>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</si>
  <si>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</si>
  <si>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</si>
  <si>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</si>
  <si>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</si>
  <si>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</si>
  <si>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</si>
  <si>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</si>
  <si>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</si>
  <si>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</si>
  <si>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</si>
  <si>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</si>
  <si>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</si>
  <si>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</si>
  <si>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</si>
  <si>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</si>
  <si>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</si>
  <si>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</si>
  <si>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</si>
  <si>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</si>
  <si>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</si>
  <si>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</si>
  <si>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</si>
  <si>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</si>
  <si>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</si>
  <si>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</si>
  <si>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</si>
  <si>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22/ 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</si>
  <si>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</si>
  <si>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</si>
  <si>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</si>
  <si>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</si>
  <si>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</si>
  <si>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 xml:space="preserve">"náklady na geodetické vytyčení stavby a vytyčení stávajících inženýrských sítí v místě stavby" : </t>
  </si>
  <si>
    <t>VV</t>
  </si>
  <si>
    <t xml:space="preserve">1 x Neuznatelné náklady : </t>
  </si>
  <si>
    <t>1*0,66</t>
  </si>
  <si>
    <t>SPU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</si>
  <si>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</si>
  <si>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</si>
  <si>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</si>
  <si>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 xml:space="preserve">"náklady na zhotovení geometrického zaměření (polohopisné a výškopisné) skutečného provedení díla včetně přeložek inženýrských sítí" : </t>
  </si>
  <si>
    <t xml:space="preserve">"ověřeno zeměměřičským inženýrem (3 x v tištěné a 1 x v digitální podobě)" : </t>
  </si>
  <si>
    <t>00511 R</t>
  </si>
  <si>
    <t xml:space="preserve">Geodetické práce </t>
  </si>
  <si>
    <t>geometrické plány</t>
  </si>
  <si>
    <t xml:space="preserve">"náklady na zhotovení geodet plánu stavby a jeho ověření na katastrálním úřadě (5 x v tištěné a 1 x v digitální podobě)" : 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</si>
  <si>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</si>
  <si>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</si>
  <si>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</si>
  <si>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 xml:space="preserve">"náklady na předepsané zkoušky kvality díla, zejména zkoušky únosnosti podloží a nestmelených vrstev" : 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</si>
  <si>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</si>
  <si>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</si>
  <si>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</si>
  <si>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"veškeré náklady a činnosti související s vybudováním a likvidací staveniště" : </t>
  </si>
  <si>
    <t xml:space="preserve">"včetně zajištění připojení na elektrickou energii, vodu a odvodnění staveniště" : </t>
  </si>
  <si>
    <t xml:space="preserve">"včetně provádění každodenního hrubého úklidu staveniště" : </t>
  </si>
  <si>
    <t xml:space="preserve">"včetně průběžné likvidace vznikajících odpadů oprávněnou osobou" : </t>
  </si>
  <si>
    <t xml:space="preserve">"jedná se standartní prvky BOZP (mobilní oplocení, výstražné označení, přechody výkopů, vč. oplocení, zábradlí atd," : </t>
  </si>
  <si>
    <t xml:space="preserve">"včetně jejich dodávky, montáže, údržby a demontáže, resp. likvidace a povinosti vyplývající z plánu BOZP, vč. připomínek příslušných úřadů" : 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</si>
  <si>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</si>
  <si>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</si>
  <si>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</si>
  <si>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 xml:space="preserve">"kompletní úklid ploch dotčených stavením provozem, uvední dotčených prostor do původního stavu" : </t>
  </si>
  <si>
    <t>005211030R</t>
  </si>
  <si>
    <t xml:space="preserve">Dočasná dopravní opatření </t>
  </si>
  <si>
    <t>soub</t>
  </si>
  <si>
    <t xml:space="preserve">náklady na vyhotovení návrhu dočasného dopravního značení a zvláštního užívání komunikace, jeho projednání s dotčenými orgány a organizacemi : </t>
  </si>
  <si>
    <t xml:space="preserve">zajištění správních rozhodnutí : </t>
  </si>
  <si>
    <t xml:space="preserve">dodání dopravních značek a světelné signal., jejich rozmístění, přemisťování a údržba v průběhu stavby vč. následného odstranění po skončení stavby : </t>
  </si>
  <si>
    <t xml:space="preserve">poplatky za správní řízení, splnění podmínek správních rozhodnutí a orgánů DOSS : </t>
  </si>
  <si>
    <t>SUM</t>
  </si>
  <si>
    <t>END</t>
  </si>
  <si>
    <t xml:space="preserve">1 x uznatelné náklady : </t>
  </si>
  <si>
    <t>1*0,34</t>
  </si>
  <si>
    <t>113106030RAB</t>
  </si>
  <si>
    <t>Rozebrání dlažeb komunikací pro pěší a vozovek rozebrání zámkové dlažby, tl. 8 cm, odstranění podkladu z kameniva drceného tl. 40 cm, naložení a odvoz na skládku do 1 km, plocha do 50 m2</t>
  </si>
  <si>
    <t>m2</t>
  </si>
  <si>
    <t>AP-HSV</t>
  </si>
  <si>
    <t>Agregovaná položka</t>
  </si>
  <si>
    <t>POL2_</t>
  </si>
  <si>
    <t>zámkové dlažby s ložem z kameniva</t>
  </si>
  <si>
    <t xml:space="preserve">"v.č. 101.2 - situace návrhu, TZ" : </t>
  </si>
  <si>
    <t xml:space="preserve">"v.č. 101.5 - Charakteristické příčné řezy, TZ" : </t>
  </si>
  <si>
    <t xml:space="preserve">8*3 : </t>
  </si>
  <si>
    <t>24</t>
  </si>
  <si>
    <t>113107424R00</t>
  </si>
  <si>
    <t>Odstranění podkladů nebo krytů z kameniva těženého, v ploše jednotlivě nad 50 m2, tloušťka vrstvy 240 mm</t>
  </si>
  <si>
    <t>822-1</t>
  </si>
  <si>
    <t>Práce</t>
  </si>
  <si>
    <t>POL1_1</t>
  </si>
  <si>
    <t>kameniva hrubého drceného, o tl. vrstvy přes 300 do 400 mm</t>
  </si>
  <si>
    <t xml:space="preserve">dl1 : </t>
  </si>
  <si>
    <t>113107524R00</t>
  </si>
  <si>
    <t>Odstranění podkladů nebo krytů z kameniva hrubého drceného, v ploše jednotlivě do 50 m2, tloušťka vrstvy 240 mm</t>
  </si>
  <si>
    <t xml:space="preserve">184,81*0,2+5*0,2 : </t>
  </si>
  <si>
    <t>37,962</t>
  </si>
  <si>
    <t>113107542R00</t>
  </si>
  <si>
    <t>Odstranění podkladů nebo krytů z kameniva hrubého drceného, v ploše jednotlivě do 50 m2, tloušťka vrstvy 420 mm</t>
  </si>
  <si>
    <t>živičných, o tl. vrstvy přes 50 do 100 mm</t>
  </si>
  <si>
    <t xml:space="preserve">šd1 : 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</si>
  <si>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</si>
  <si>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</si>
  <si>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</si>
  <si>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</si>
  <si>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SPI</t>
  </si>
  <si>
    <t xml:space="preserve">8 : </t>
  </si>
  <si>
    <t>121101101R00</t>
  </si>
  <si>
    <t>Sejmutí ornice s přemístěním na vzdálenost do 50 m</t>
  </si>
  <si>
    <t>800-1</t>
  </si>
  <si>
    <t>nebo lesní půdy, s vodorovným přemístěním na hromady v místě upotřebení nebo na dočasné či trvalé skládky se složením</t>
  </si>
  <si>
    <t xml:space="preserve">11,41*2,3+12,91*2,4+9,94*2,65+10,46*2,39+14,52*3,1+14,1*3,2+13,03*3,2+17,29*2,39 : </t>
  </si>
  <si>
    <t xml:space="preserve">15,52*2,6+15,39*2,6+11,7*2,8+11,28*3+11,46*3+8,36*3,3+7,44*3 : </t>
  </si>
  <si>
    <t>512,973</t>
  </si>
  <si>
    <t>122100110RA0</t>
  </si>
  <si>
    <t>Odkopávky a prokopávky odkopávky pro spodní stavbu silnic v hornině 1-4_x000D_
 úprava pláně, odvoz 1 000 m, uložení do násypu</t>
  </si>
  <si>
    <t>m3</t>
  </si>
  <si>
    <t>nezapažené s naložením na dopravní prostředek, odvozem a uložením na skládku, bez poplatku za skládku.</t>
  </si>
  <si>
    <t xml:space="preserve">11,41*0,73+12,91*0,65+24,32*0,37+10,46*0,23+14,52*0,19+14,1*0,15+13,03*0,19 : </t>
  </si>
  <si>
    <t xml:space="preserve">17,29*0,23+15,52*0,19+15,39*0,19+11,70*0,19+11,28*0,15+11,46*0,12+8,36*0,08 : </t>
  </si>
  <si>
    <t xml:space="preserve">7,44*0,19 : </t>
  </si>
  <si>
    <t>52,698</t>
  </si>
  <si>
    <t>120001101R00</t>
  </si>
  <si>
    <t>Ztížené vykopávky v horninách jakékoliv třídy</t>
  </si>
  <si>
    <t>příplatek k cenám vykopávek za ztížení vykopávky v blízkosti podzemního vedení nebo výbušnin v horninách jakékoliv třídy,</t>
  </si>
  <si>
    <t xml:space="preserve">3*2*0,3*3 : </t>
  </si>
  <si>
    <t>5,4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</si>
  <si>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</si>
  <si>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</si>
  <si>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</si>
  <si>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 až 3</t>
  </si>
  <si>
    <t xml:space="preserve">orn2*0,1 : </t>
  </si>
  <si>
    <t>9,241</t>
  </si>
  <si>
    <t>162201210R00</t>
  </si>
  <si>
    <t>Vodorovné přemístění výkopku příplatek za každých dalších 10 m_x000D_
 z horniny 1 až 4, kolečkem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</si>
  <si>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</si>
  <si>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</si>
  <si>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</si>
  <si>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"odvoz zeminy na meziskládku" : </t>
  </si>
  <si>
    <t xml:space="preserve">odkop11 : </t>
  </si>
  <si>
    <t xml:space="preserve">orn1*0,1 : </t>
  </si>
  <si>
    <t xml:space="preserve">"dovoz zeminy zpět k zásypům" : </t>
  </si>
  <si>
    <t xml:space="preserve">nás1 : </t>
  </si>
  <si>
    <t xml:space="preserve">zh1 : </t>
  </si>
  <si>
    <t>174,844</t>
  </si>
  <si>
    <t>167101102R00</t>
  </si>
  <si>
    <t>Nakládání, skládání, překládání neulehlého výkopku nakládání výkopku_x000D_
 přes 100 m3, z horniny 1 až 4</t>
  </si>
  <si>
    <t xml:space="preserve">vodor11 : </t>
  </si>
  <si>
    <t>103,995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</si>
  <si>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</si>
  <si>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</si>
  <si>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s rozprostřením sypaniny ve vrstvách a s hrubým urovnáním,</t>
  </si>
  <si>
    <t xml:space="preserve">9,94*0,03+10,46*0,03+14,52*0,09+14,1*0,48+13,03*0,08 : </t>
  </si>
  <si>
    <t xml:space="preserve">17,29*0,08+15,52*0,09+15,39*0,1+11,7*0,13+11,28*0,15 : </t>
  </si>
  <si>
    <t xml:space="preserve">11,46*0,39+8,36*0,92+7,44*0,6 : </t>
  </si>
  <si>
    <t>33,886</t>
  </si>
  <si>
    <t>199000002R00</t>
  </si>
  <si>
    <t>Poplatky za skládku horniny 1- 4, skupina 17 05 04 z Katalogu odpadů</t>
  </si>
  <si>
    <t>t</t>
  </si>
  <si>
    <t xml:space="preserve">vodor2*1,8 : </t>
  </si>
  <si>
    <t>59,663</t>
  </si>
  <si>
    <t>171201101R00</t>
  </si>
  <si>
    <t>Uložení sypaniny do násypů nezhutněných</t>
  </si>
  <si>
    <t>181102302R00</t>
  </si>
  <si>
    <t>Úprava pláně na stavbách dálnic v zářezech se zhutněním</t>
  </si>
  <si>
    <t>v zářezech i násypech,</t>
  </si>
  <si>
    <t xml:space="preserve">184,81*2,7 : </t>
  </si>
  <si>
    <t>498,987</t>
  </si>
  <si>
    <t>181300012RA0</t>
  </si>
  <si>
    <t>Rozprostření ornice v rovině nebo svahu do 1 : 5 a osetí travou při tloušťce 200 mm, dovoz ornice ze vzdálenosti 500 m</t>
  </si>
  <si>
    <t>vč. urovnání ornice, naložení na skládce, vodorovným přemístěním ornice na místo rozprostření, založení trávníku osetím a dodávky travního semene.</t>
  </si>
  <si>
    <t xml:space="preserve">184,81*0,5 : </t>
  </si>
  <si>
    <t>92,405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</si>
  <si>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</si>
  <si>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</si>
  <si>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</si>
  <si>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</si>
  <si>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 xml:space="preserve">orn2 : </t>
  </si>
  <si>
    <t>00572410R</t>
  </si>
  <si>
    <t>směs travní parková, pro mírnou zátěž</t>
  </si>
  <si>
    <t>kg</t>
  </si>
  <si>
    <t>SPCM</t>
  </si>
  <si>
    <t>Specifikace</t>
  </si>
  <si>
    <t>POL3_0</t>
  </si>
  <si>
    <t xml:space="preserve">orn2*0,03 : </t>
  </si>
  <si>
    <t>2,772</t>
  </si>
  <si>
    <t>338920023R00</t>
  </si>
  <si>
    <t>Osazení betonových palisád šířka do 20 cm, délka do 120 cm</t>
  </si>
  <si>
    <t xml:space="preserve">33,15 : </t>
  </si>
  <si>
    <t>33,15</t>
  </si>
  <si>
    <t>59228R0414</t>
  </si>
  <si>
    <t xml:space="preserve"> palisáda betonová tyčová půlkulatá přírodní 175x200x1000mm</t>
  </si>
  <si>
    <t>kus</t>
  </si>
  <si>
    <t>Vlastní</t>
  </si>
  <si>
    <t xml:space="preserve">33,15*5*0,6*1,03 : </t>
  </si>
  <si>
    <t>102,434</t>
  </si>
  <si>
    <t>59228R0412</t>
  </si>
  <si>
    <t xml:space="preserve"> palisáda betonová tyčová půlkulatá přírodní 175x200x600mm</t>
  </si>
  <si>
    <t xml:space="preserve">33,15*5*0,4*1,03 : </t>
  </si>
  <si>
    <t>68,289</t>
  </si>
  <si>
    <t>564851111RT2</t>
  </si>
  <si>
    <t>Podklad ze štěrkodrti s rozprostřením a zhutněním frakce 0-32 mm, tloušťka po zhutnění 150 mm</t>
  </si>
  <si>
    <t xml:space="preserve">dl2 : </t>
  </si>
  <si>
    <t>10</t>
  </si>
  <si>
    <t>564861111RT2</t>
  </si>
  <si>
    <t>Podklad ze štěrkodrti s rozprostřením a zhutněním frakce 0-32 mm, tloušťka po zhutnění 200 mm</t>
  </si>
  <si>
    <t xml:space="preserve">184,81*2 : </t>
  </si>
  <si>
    <t xml:space="preserve">-5*2 : </t>
  </si>
  <si>
    <t>359,62</t>
  </si>
  <si>
    <t>564861111RT4</t>
  </si>
  <si>
    <t>Podklad ze štěrkodrti s rozprostřením a zhutněním frakce 0-63 mm, tloušťka po zhutnění 200 mm</t>
  </si>
  <si>
    <t>566901233I10</t>
  </si>
  <si>
    <t>Vyspravení podkladu po překopech ing sítí plochy přes 15 m2 štěrkodrtí tl. 200 mm</t>
  </si>
  <si>
    <t xml:space="preserve">šd1*2 : </t>
  </si>
  <si>
    <t>75,924</t>
  </si>
  <si>
    <t>569251111R00</t>
  </si>
  <si>
    <t>Zpevnění krajnic nebo komunikací pro pěší štěrkopískem tloušťka po zhutnění 150 mm</t>
  </si>
  <si>
    <t>s rozprostřením a zhutněním</t>
  </si>
  <si>
    <t xml:space="preserve">184,81*0,5*0,3 : </t>
  </si>
  <si>
    <t>27,722</t>
  </si>
  <si>
    <t>566904111R00</t>
  </si>
  <si>
    <t>Vyspravení podkladu po překopech kamenivem obalovaným asfaltem</t>
  </si>
  <si>
    <t>pro inženýrské sítě, se zhutněním</t>
  </si>
  <si>
    <t>572952111R00</t>
  </si>
  <si>
    <t>Vyspravení krytu po překopech pro inženýrské sítě asfaltovým betonem, po zhutnění tloušťky 30 až 50 mm</t>
  </si>
  <si>
    <t>573111115R00</t>
  </si>
  <si>
    <t>Postřik živičný infiltrační s posypem kamenivem v množství 2,5 kg/m2</t>
  </si>
  <si>
    <t>z asfaltu silničního</t>
  </si>
  <si>
    <t>573211112R00</t>
  </si>
  <si>
    <t>Postřik živičný spojovací bez posypu kamenivem z asfaltu silničního, v množství 0,2 kg/m2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</si>
  <si>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</si>
  <si>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</si>
  <si>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</si>
  <si>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materiálu na krajnici tl. 60 mm skupiny A, pro plochy přes 300 m2</t>
  </si>
  <si>
    <t xml:space="preserve">šd2 : </t>
  </si>
  <si>
    <t>59245R0006</t>
  </si>
  <si>
    <t>zámková dlažba  betonová pro nevidomé  tl. 60mm barevná</t>
  </si>
  <si>
    <t xml:space="preserve">(1,7*0,8+13*0,3+1*0,4+5*0,4)*1,03 : </t>
  </si>
  <si>
    <t>7,89</t>
  </si>
  <si>
    <t>59245R0018</t>
  </si>
  <si>
    <t>zámková dlažba  betonová tl. 60mm přírodní</t>
  </si>
  <si>
    <t xml:space="preserve">šd2*1,03 : </t>
  </si>
  <si>
    <t xml:space="preserve">-dl4 : </t>
  </si>
  <si>
    <t>362,519</t>
  </si>
  <si>
    <t>596215028R00</t>
  </si>
  <si>
    <t>Kladení zámkové dlažby do drtě příplatek za více barev dlažby tloušťky 60 mm</t>
  </si>
  <si>
    <t>materiálu na krajnici tl. 60 mm skupiny A, pro plochy Příplatek kcenám za dlažbu zprvků dvou barev</t>
  </si>
  <si>
    <t xml:space="preserve">dl4*2 : </t>
  </si>
  <si>
    <t>15,78</t>
  </si>
  <si>
    <t>596211R201</t>
  </si>
  <si>
    <t xml:space="preserve"> kompletní příplatek za plynulé napojení nového chodníku na stávající chodník vč. všech souv. dodávek, a prací</t>
  </si>
  <si>
    <t>ks</t>
  </si>
  <si>
    <t xml:space="preserve">1 : </t>
  </si>
  <si>
    <t>596215041R00</t>
  </si>
  <si>
    <t>Kladení zámkové dlažby do drtě tloušťka dlažby 80 mm, tloušťka lože 50 mm</t>
  </si>
  <si>
    <t>materiálu na krajnici tl. 80 mm skupiny A, pro plochy do 50 m2</t>
  </si>
  <si>
    <t xml:space="preserve">5*2 : </t>
  </si>
  <si>
    <t>59245R0226</t>
  </si>
  <si>
    <t xml:space="preserve"> zámková dlažba  betonová pro nevidomé  tl.80mm barevná</t>
  </si>
  <si>
    <t xml:space="preserve">5*0,4*1,03 : </t>
  </si>
  <si>
    <t>2,06</t>
  </si>
  <si>
    <t>59245R0020</t>
  </si>
  <si>
    <t xml:space="preserve"> zámková dlažba  betonová  tl. 80mm přírodní</t>
  </si>
  <si>
    <t xml:space="preserve">dl2*1,03 : </t>
  </si>
  <si>
    <t xml:space="preserve">-dl3 : </t>
  </si>
  <si>
    <t>8,24</t>
  </si>
  <si>
    <t>596215048R00</t>
  </si>
  <si>
    <t>Kladení zámkové dlažby do drtě příplatek za více barev dlažby tloušťky 80 mm</t>
  </si>
  <si>
    <t>materiálu na krajnici tl. 80 mm skupiny A, pro plochy Příplatek kcenám za dlažbu zprvků dvou barev</t>
  </si>
  <si>
    <t xml:space="preserve">dl3*2 : </t>
  </si>
  <si>
    <t>4,12</t>
  </si>
  <si>
    <t>914111R0111</t>
  </si>
  <si>
    <t xml:space="preserve"> zpětná montáž stávajícího označníku zastávky do nové pozice vč. všech souv. dodávek a prací</t>
  </si>
  <si>
    <t>915231111</t>
  </si>
  <si>
    <t>Vodorovné dopravní značení stříkaným plastem přechody pro chodce, šipky, symboly nápisy bílé, základní</t>
  </si>
  <si>
    <t xml:space="preserve">(12+3*4+4*4)*0,125 : </t>
  </si>
  <si>
    <t xml:space="preserve">1,2*3*2 : </t>
  </si>
  <si>
    <t>12,2</t>
  </si>
  <si>
    <t>915621111</t>
  </si>
  <si>
    <t>Předznačení pro vodorovné značení stříkané barvou nebo prováděné z nátěrových hmot plošné šipky,, symboly, nápisy</t>
  </si>
  <si>
    <t xml:space="preserve">zn1 : </t>
  </si>
  <si>
    <t>916131111R00</t>
  </si>
  <si>
    <t>Osazení silniční obruby z dlažebních kostek z kostek velkých , bez boční opěry, do lože z betonu prostého C 12/15</t>
  </si>
  <si>
    <t>v jedné řadě, se zřízením lože tl. 5 až 10 cm, s vyplněním a zatřením spár cementovou maltou</t>
  </si>
  <si>
    <t>12/15</t>
  </si>
  <si>
    <t xml:space="preserve">5+5 : </t>
  </si>
  <si>
    <t>58381R0008</t>
  </si>
  <si>
    <t xml:space="preserve"> dlažební kámen GRA 200/100/80 RE</t>
  </si>
  <si>
    <t xml:space="preserve">10*0,2 : 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</si>
  <si>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</si>
  <si>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</si>
  <si>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</si>
  <si>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 xml:space="preserve">184,81+5 : </t>
  </si>
  <si>
    <t>189,81</t>
  </si>
  <si>
    <t>59217480R</t>
  </si>
  <si>
    <t>obrubník silniční přechodový levý; materiál beton; l = 1000,0 mm; š = 150,0 mm; výškový rozsah h = 150 až 250 mm; barva šedá</t>
  </si>
  <si>
    <t xml:space="preserve">1*3 : </t>
  </si>
  <si>
    <t>592174985R</t>
  </si>
  <si>
    <t>obrubník silniční náběhový pravý, pro zastávkový záliv; materiál beton; l = 1000,0 mm; š = 435,0 mm; výškový rozsah h = 330 až 350 mm; barva šedá</t>
  </si>
  <si>
    <t xml:space="preserve">1*2 : </t>
  </si>
  <si>
    <t>592174984R</t>
  </si>
  <si>
    <t>obrubník silniční přímý, pro zastávkový záliv; materiál beton; l = 1000,0 mm; š = 435,0 mm; h = 350,0 mm; barva šedá</t>
  </si>
  <si>
    <t xml:space="preserve">13 : </t>
  </si>
  <si>
    <t>59217476R</t>
  </si>
  <si>
    <t>obrubník silniční nájezdový; materiál beton; l = 1000,0 mm; š = 150,0 mm; h = 150,0 mm; barva šedá</t>
  </si>
  <si>
    <t xml:space="preserve">5+4 : </t>
  </si>
  <si>
    <t>9</t>
  </si>
  <si>
    <t>592170010R</t>
  </si>
  <si>
    <t xml:space="preserve"> obrubník betonový silniční 1000x150x250mm</t>
  </si>
  <si>
    <t xml:space="preserve">obr2*1,03 : </t>
  </si>
  <si>
    <t xml:space="preserve">-obr21 : </t>
  </si>
  <si>
    <t xml:space="preserve">-obr22 : </t>
  </si>
  <si>
    <t xml:space="preserve">-obr23 : </t>
  </si>
  <si>
    <t xml:space="preserve">-obr24 : </t>
  </si>
  <si>
    <t>168,504</t>
  </si>
  <si>
    <t>917862111RT8</t>
  </si>
  <si>
    <t>Osazení silničního nebo chodníkového betonového obrubníku včetně dodávky obrubníku_x000D_
 stojatého, rozměru 1000/150/300 mm, s boční opěrou z betonu prostého, do lože z betonu prostého C 12/15</t>
  </si>
  <si>
    <t xml:space="preserve">184,81 : </t>
  </si>
  <si>
    <t>184,81</t>
  </si>
  <si>
    <t>592174230R</t>
  </si>
  <si>
    <t>obrubník chodníkový materiál beton; l = 1000,0 mm; š = 80,0 mm; h = 250,0 mm; barva šedá</t>
  </si>
  <si>
    <t xml:space="preserve">obr3*1,06 : </t>
  </si>
  <si>
    <t>195,899</t>
  </si>
  <si>
    <t>918101111R00</t>
  </si>
  <si>
    <t>Lože pod obrubníky, krajníky nebo obruby z betonu prostého C 12/15</t>
  </si>
  <si>
    <t>z dlažebních kostek z betonu prostého</t>
  </si>
  <si>
    <t xml:space="preserve">obr2*0,5*0,1 : </t>
  </si>
  <si>
    <t xml:space="preserve">15*0,8*0,1 : </t>
  </si>
  <si>
    <t xml:space="preserve">obr3*0,3*0,1 : </t>
  </si>
  <si>
    <t>16,235</t>
  </si>
  <si>
    <t>919731121R00</t>
  </si>
  <si>
    <t>Zarovnání styčné plochy podkladu nebo krytu živičné, tloušťky do 50 mm</t>
  </si>
  <si>
    <t>podél vybourané části komunikace nebo zpevněné plochy</t>
  </si>
  <si>
    <t>prořezání spáry</t>
  </si>
  <si>
    <t>919735113R00</t>
  </si>
  <si>
    <t>Řezání stávajících krytů nebo podkladů živičných, hloubky přes 100 do 150 mm</t>
  </si>
  <si>
    <t>včetně spotřeby vody</t>
  </si>
  <si>
    <t>966006R0132</t>
  </si>
  <si>
    <t xml:space="preserve"> šetrná demontáž označníku zastávky pro zpětné použití</t>
  </si>
  <si>
    <t>979082213R00</t>
  </si>
  <si>
    <t>Vodorovná doprava suti po suchu bez naložení, ale se složením a hrubým urovnáním na vzdálenost do 1 km</t>
  </si>
  <si>
    <t>Přesun suti</t>
  </si>
  <si>
    <t>POL8_</t>
  </si>
  <si>
    <t>979082219R00</t>
  </si>
  <si>
    <t>Vodorovná doprava suti po suchu příplatek k ceně za každý další i započatý 1 km přes 1 km</t>
  </si>
  <si>
    <t>979084213R00</t>
  </si>
  <si>
    <t>Vodorovná doprava vybouraných hmot po suchu bez naložení, ale se složením na vzdálenost do 1 km</t>
  </si>
  <si>
    <t>979084219R00</t>
  </si>
  <si>
    <t>Vodorovná doprava vybouraných hmot po suchu příplatek k ceně za každých dalších i započatých 5 km přes 5 km</t>
  </si>
  <si>
    <t>979087213R00</t>
  </si>
  <si>
    <t>Nakládání na dopravní prostředky vybouraných hmot</t>
  </si>
  <si>
    <t>pro vodorovnou dopravu</t>
  </si>
  <si>
    <t>979990121R00</t>
  </si>
  <si>
    <t>Poplatek za skládku asfaltové pásy, skupina 17 03 02 z Katalogu odpadů</t>
  </si>
  <si>
    <t>801-3</t>
  </si>
  <si>
    <t>POL1_</t>
  </si>
  <si>
    <t xml:space="preserve">sut1 : </t>
  </si>
  <si>
    <t>35,938</t>
  </si>
  <si>
    <t>998223011R00</t>
  </si>
  <si>
    <t>Přesun hmot pozemních komunikací, kryt dlážděný jakékoliv délky objektu</t>
  </si>
  <si>
    <t>POL7_</t>
  </si>
  <si>
    <t>vodorovně do 200 m</t>
  </si>
  <si>
    <t xml:space="preserve">"v.č. 101.2 - Situace návrhu, TZ" : </t>
  </si>
  <si>
    <t xml:space="preserve">"v.č. 301.5 - Podélné profily kanalizace, TZ" : </t>
  </si>
  <si>
    <t xml:space="preserve">"rekonstrukce stávající stoky" : </t>
  </si>
  <si>
    <t xml:space="preserve">2,4*2,4*3 : </t>
  </si>
  <si>
    <t xml:space="preserve">"doplnění odvodnění" : </t>
  </si>
  <si>
    <t xml:space="preserve">2,4*2,4*2 : </t>
  </si>
  <si>
    <t>28,8</t>
  </si>
  <si>
    <t>113108310R00</t>
  </si>
  <si>
    <t>Odstranění podkladů nebo krytů živičných, v ploše jednotlivě do 50 m2, tloušťka vrstvy 100 mm</t>
  </si>
  <si>
    <t>119001411R00</t>
  </si>
  <si>
    <t>Dočasné zajištění podzemního potrubí nebo vedení betonového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</si>
  <si>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</si>
  <si>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zřízením a odstraněním zajišťovací konstrukce, s opotřebením hmot potrubí plastového, jmenovité světlosti DN do 200 mm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</si>
  <si>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</si>
  <si>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</si>
  <si>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</si>
  <si>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(6,04*1,2+38,78*1,37+27,19*1,44+27,19*1,44+22,39*1,37)*1 : (6,04*1,2+38,78*1,37+27,19*1,44+27,19*1,44+22,39*1,37)*1</t>
  </si>
  <si>
    <t>(1,17+1,23+1,51+1,37+1,36)*2*2 : (1,17+1,23+1,51+1,37+1,36)*2*2</t>
  </si>
  <si>
    <t>1,2*0,8*1,37*2+7*0,8*1,36+2,1*2*2*3 : 1,2*0,8*1,37*2+7*0,8*1,36+2,1*2*2*3</t>
  </si>
  <si>
    <t>(1*2,18+29,93*2,3)*1 : (1*2,18+29,93*2,3)*1</t>
  </si>
  <si>
    <t>(2,15+2,16+2,44)*2*2 : (2,15+2,16+2,44)*2*2</t>
  </si>
  <si>
    <t>1,2*0,8*1,36+18*0,8*1,44 : 1,2*0,8*1,36+18*0,8*1,44</t>
  </si>
  <si>
    <t>2,1*2*2*2 : 2,1*2*2*2</t>
  </si>
  <si>
    <t>vrstva pro chodník : -184*0,3</t>
  </si>
  <si>
    <t>132201219R00</t>
  </si>
  <si>
    <t xml:space="preserve">Hloubení rýh šířky přes 60 do 200 cm příplatek za lepivost, v hornině 3,  </t>
  </si>
  <si>
    <t xml:space="preserve">2*1*1,37 : </t>
  </si>
  <si>
    <t>2,74</t>
  </si>
  <si>
    <t>151811221R00</t>
  </si>
  <si>
    <t>Pažení pažicími boxy montáž, pažicího boxu extra, délky 3,7 m, šířky do 1,5 m, hloubky 4,6 m</t>
  </si>
  <si>
    <t>z mechanicky rozpínaných plnostěnných ocelových bočnic,</t>
  </si>
  <si>
    <t xml:space="preserve">(6,04*1,2+38,78*1,37+27,19*1,44+27,19*1,44+22,39*1,37)*2 : </t>
  </si>
  <si>
    <t xml:space="preserve">1,2*1,37*2*2+7*1,36*2 : </t>
  </si>
  <si>
    <t xml:space="preserve">(1*2,18+29,93*2,3)*2 : </t>
  </si>
  <si>
    <t xml:space="preserve">1,2*1,36*2+18*1,44*2 : </t>
  </si>
  <si>
    <t>561,474</t>
  </si>
  <si>
    <t>151811421R00</t>
  </si>
  <si>
    <t>Pažení pažicími boxy montáž, pažicího boxu extra, délky 3,7 m, šířky do 2,5 m, hloubky 4,6 m</t>
  </si>
  <si>
    <t xml:space="preserve">(1,17+1,23+1,51+1,37+1,36)*2*4 : </t>
  </si>
  <si>
    <t xml:space="preserve">2,1*2*4*3 : </t>
  </si>
  <si>
    <t xml:space="preserve">(2,15+2,16+2,44)*2*4 : </t>
  </si>
  <si>
    <t xml:space="preserve">2,1*4*2 : </t>
  </si>
  <si>
    <t>174,32</t>
  </si>
  <si>
    <t>151813221R00</t>
  </si>
  <si>
    <t>Pažení pažicími boxy demontáž, pažicího boxu extra, délky 3,7 m, šířky do 1,5 m, hloubky 4,6 m</t>
  </si>
  <si>
    <t xml:space="preserve">paž1 : </t>
  </si>
  <si>
    <t>151813421R00</t>
  </si>
  <si>
    <t>Pažení pažicími boxy demontáž, pažicího boxu extra, délky 3,7 m, šířky do 2,5 m, hloubky 4,6 m</t>
  </si>
  <si>
    <t xml:space="preserve">paž2 : </t>
  </si>
  <si>
    <t>162301102R00</t>
  </si>
  <si>
    <t>Vodorovné přemístění výkopku z horniny 1 až 4, na vzdálenost přes 500  do 1 000 m</t>
  </si>
  <si>
    <t xml:space="preserve">rýha1 : </t>
  </si>
  <si>
    <t xml:space="preserve">"zpětný dovoz zeminy k zásypům" : </t>
  </si>
  <si>
    <t xml:space="preserve">zás1 : </t>
  </si>
  <si>
    <t>503,46</t>
  </si>
  <si>
    <t xml:space="preserve">-zás1 : </t>
  </si>
  <si>
    <t>61,3</t>
  </si>
  <si>
    <t>313,0251</t>
  </si>
  <si>
    <t xml:space="preserve">vodor1*1,8 : </t>
  </si>
  <si>
    <t>174106010</t>
  </si>
  <si>
    <t>Zásyp sypaninou z jakékoliv horniny strojně s uložením výkopku ve vrstvách se zhutněním jam, šachet,, rýh nebo kolem objektů v těchto vykopávkách</t>
  </si>
  <si>
    <t xml:space="preserve">-obsyp1 : </t>
  </si>
  <si>
    <t xml:space="preserve">-lože1 : </t>
  </si>
  <si>
    <t xml:space="preserve">-(1,17+1,23+1,51+1,37+1,36)*1,0751 : </t>
  </si>
  <si>
    <t xml:space="preserve">-(2,15+2,16+2,44)*1,0751 : </t>
  </si>
  <si>
    <t>251,731</t>
  </si>
  <si>
    <t>175100020RA0</t>
  </si>
  <si>
    <t>Obsyp potrubí štěrkopískem, dovoz ze vzdálenosti 1 000 m</t>
  </si>
  <si>
    <t>prohozenou zeminou nebo štěrkopískem, s vodorovnou přepravou k místu zásypu, uložením ve vrstvách a zhutněním.</t>
  </si>
  <si>
    <t>výkopu a míru zhutnění bez prohození sypaniny</t>
  </si>
  <si>
    <t xml:space="preserve">94,39*1*0,55 : </t>
  </si>
  <si>
    <t xml:space="preserve">1,2*0,8*0,45*2+7*0,8*0,45 : </t>
  </si>
  <si>
    <t xml:space="preserve">31,85*1*0,55 : </t>
  </si>
  <si>
    <t xml:space="preserve">1,2*0,8*0,45+18*0,8*0,45 : </t>
  </si>
  <si>
    <t>79,729</t>
  </si>
  <si>
    <t>58341341R</t>
  </si>
  <si>
    <t>Kamenivo drcené drobné frakce 0-4 A</t>
  </si>
  <si>
    <t xml:space="preserve">obsyp1*2 : </t>
  </si>
  <si>
    <t>159,458</t>
  </si>
  <si>
    <t>451572111R00</t>
  </si>
  <si>
    <t>Lože pod potrubí, stoky a drobné objekty z kameniva drobného těženého 0÷4 mm</t>
  </si>
  <si>
    <t>827-1</t>
  </si>
  <si>
    <t>v otevřeném výkopu,</t>
  </si>
  <si>
    <t xml:space="preserve">94,39*1*0,15 : </t>
  </si>
  <si>
    <t xml:space="preserve">1,2*0,8*0,15*2+7*0,8*0,15 : </t>
  </si>
  <si>
    <t xml:space="preserve">31,85*1*0,15 : </t>
  </si>
  <si>
    <t xml:space="preserve">1,2*0,8*0,15+18*0,8*0,15 : </t>
  </si>
  <si>
    <t>22,369</t>
  </si>
  <si>
    <t>452112111R00</t>
  </si>
  <si>
    <t>Osazení betonových dílců pod potrubí prstenců nebo rámůpod poklopy a mříže výšky do 100 mm</t>
  </si>
  <si>
    <t xml:space="preserve">2 : </t>
  </si>
  <si>
    <t>59224185</t>
  </si>
  <si>
    <t xml:space="preserve"> prstenec šachtový vyrovnávací betonový 625x120x60mm</t>
  </si>
  <si>
    <t>59224187</t>
  </si>
  <si>
    <t xml:space="preserve"> prstenec šachtový vyrovnávací betonový 625x120x100mm</t>
  </si>
  <si>
    <t>452112121R00</t>
  </si>
  <si>
    <t>Osazení betonových dílců pod potrubí prstenců nebo rámůpod poklopy a mříže výšky přes 100 do 200 mm</t>
  </si>
  <si>
    <t>59224188</t>
  </si>
  <si>
    <t xml:space="preserve"> prstenec šachtový vyrovnávací betonový 625x120x120mm</t>
  </si>
  <si>
    <t>452386111R00</t>
  </si>
  <si>
    <t>Podkladní a vyrovnávací konstrukce vyrovnávací prstence z betonu prostého třídy C -/7,5, výšky do 100 mm, Beton čerstvý obyčejný;  C -/7,5;  cement: CEM II;  struskoportlandský;  Dmax = 22 mm;  S 3</t>
  </si>
  <si>
    <t>z cementu portlandského nebo struskoportlandského,</t>
  </si>
  <si>
    <t>RTS 20/ II</t>
  </si>
  <si>
    <t xml:space="preserve">pot2*1,093 : </t>
  </si>
  <si>
    <t>31,26</t>
  </si>
  <si>
    <t>871313121R00</t>
  </si>
  <si>
    <t>Montáž potrubí z trub z plastů těsněných gumovým kroužkem  DN 150 mm</t>
  </si>
  <si>
    <t>v otevřeném výkopu ve sklonu do 20 %,</t>
  </si>
  <si>
    <t xml:space="preserve">94,39 : </t>
  </si>
  <si>
    <t xml:space="preserve">31,85 : </t>
  </si>
  <si>
    <t>126,24</t>
  </si>
  <si>
    <t xml:space="preserve">pot1*1,093 : </t>
  </si>
  <si>
    <t>137,98</t>
  </si>
  <si>
    <t>877313123R00</t>
  </si>
  <si>
    <t>Montáž tvarovek na potrubí z trub z plastů těsněných gumovým kroužkem jednoosých DN 150 mm</t>
  </si>
  <si>
    <t>28612R02501</t>
  </si>
  <si>
    <t xml:space="preserve"> vložka šachtová kanalizační DN 160</t>
  </si>
  <si>
    <t>877360RR445</t>
  </si>
  <si>
    <t>Montáž tvarovek na kanalizačním plastovém potrubí z PVC - U šachtových vložek DN 250</t>
  </si>
  <si>
    <t xml:space="preserve">9 : </t>
  </si>
  <si>
    <t>2861748205</t>
  </si>
  <si>
    <t xml:space="preserve"> vložka šachtová kanalizace - pouzdro pro PVC - U   DN 250</t>
  </si>
  <si>
    <t>877363123R00</t>
  </si>
  <si>
    <t>Montáž tvarovek na potrubí z trub z plastů těsněných gumovým kroužkem jednoosých DN 250 mm</t>
  </si>
  <si>
    <t>28611R399</t>
  </si>
  <si>
    <t xml:space="preserve"> odbočka kanalizační plastová s hrdlem PVC 250/150/45°</t>
  </si>
  <si>
    <t>892372111R00</t>
  </si>
  <si>
    <t>Zabezpečení konců vodovodního potrubí při tlakových zkouškách DN do 300 mm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</si>
  <si>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</si>
  <si>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 xml:space="preserve">2+1 : </t>
  </si>
  <si>
    <t xml:space="preserve">1+1 : </t>
  </si>
  <si>
    <t>892372R001</t>
  </si>
  <si>
    <t xml:space="preserve"> kamerové zkoušky potrubí</t>
  </si>
  <si>
    <t xml:space="preserve">pot1 : </t>
  </si>
  <si>
    <t xml:space="preserve">pot2 : </t>
  </si>
  <si>
    <t>154,84</t>
  </si>
  <si>
    <t>892381111R00</t>
  </si>
  <si>
    <t>Tlakové zkoušky vodovodního potrubí DN 250 nebo 300 nebo 350 mm</t>
  </si>
  <si>
    <t>přísun, montáže, demontáže a odsunu zkoušecího čerpadla, napuštění tlakovou vodou a dodání vody pro tlakovou zkoušku,</t>
  </si>
  <si>
    <t>894411311R00</t>
  </si>
  <si>
    <t>Osazení železobetonových dílců pro šachty skruží rovných_x000D_
 o rozměrech 800/1190/90 mm</t>
  </si>
  <si>
    <t xml:space="preserve">2+1+3 : </t>
  </si>
  <si>
    <t xml:space="preserve">1+1+3 : </t>
  </si>
  <si>
    <t>59224R160</t>
  </si>
  <si>
    <t xml:space="preserve"> skruž kanalizační s ocelovými poplastovanými stupadly 100x25x12cm</t>
  </si>
  <si>
    <t>894412411R00</t>
  </si>
  <si>
    <t>Osazení železobetonových dílců pro šachty skruží přechodových_x000D_
 o rozměrech 1000/800/1200/100 mm</t>
  </si>
  <si>
    <t xml:space="preserve">3 : </t>
  </si>
  <si>
    <t>59224168</t>
  </si>
  <si>
    <t xml:space="preserve"> skruž betonová přechodová 62,5/100x60x12cm, stupadla poplastovaná kapsová</t>
  </si>
  <si>
    <t>894414111R00</t>
  </si>
  <si>
    <t>Osazení železobetonových dílců pro šachty skruží základových_x000D_
 o rozměrech 1000/1000/100 mm</t>
  </si>
  <si>
    <t xml:space="preserve">5 : </t>
  </si>
  <si>
    <t>59224R0061</t>
  </si>
  <si>
    <t xml:space="preserve"> dno betonové šachtové kulaté DN 1000 v 800 mm</t>
  </si>
  <si>
    <t xml:space="preserve">ŠA1 : </t>
  </si>
  <si>
    <t>894403011R00</t>
  </si>
  <si>
    <t>Osazení betonových dílců pro šachty stropních jakéhokoliv druhu</t>
  </si>
  <si>
    <t xml:space="preserve">4 : </t>
  </si>
  <si>
    <t>59224075</t>
  </si>
  <si>
    <t xml:space="preserve"> deska betonová zákrytová k ukončení šachet 1000/625x200mm</t>
  </si>
  <si>
    <t>899104111R00</t>
  </si>
  <si>
    <t>Osazení poklopů litinových a ocelových o hmotnost jednotlivě přes 150 kg</t>
  </si>
  <si>
    <t>28661935</t>
  </si>
  <si>
    <t xml:space="preserve"> poklop šachtový litinový dno DN 600 pro třídu zatížení D400</t>
  </si>
  <si>
    <t>R8780001</t>
  </si>
  <si>
    <t xml:space="preserve"> montáž těsnění pro šacht. díly</t>
  </si>
  <si>
    <t xml:space="preserve">5*3+6+5 : </t>
  </si>
  <si>
    <t xml:space="preserve">3*3+5+2 : </t>
  </si>
  <si>
    <t>42</t>
  </si>
  <si>
    <t>592R2430048</t>
  </si>
  <si>
    <t xml:space="preserve"> těsnění gumové pro spojení šachetních dílů</t>
  </si>
  <si>
    <t>89998R201</t>
  </si>
  <si>
    <t xml:space="preserve"> napojení stáv. kanalizačního potrubí na novou šachtu Š1 vč. všech souv. dodávek a prací</t>
  </si>
  <si>
    <t>89998R202</t>
  </si>
  <si>
    <t xml:space="preserve"> napojení stáv. kanalizačního potrubí na novou šachtu Š11 vč. všech souv. dodávek a prací</t>
  </si>
  <si>
    <t>RTS 21/ II</t>
  </si>
  <si>
    <t>16,704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</si>
  <si>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</si>
  <si>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</si>
  <si>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</si>
  <si>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 xml:space="preserve">1,2*2+7 : </t>
  </si>
  <si>
    <t xml:space="preserve">1,2+18 : </t>
  </si>
  <si>
    <t>28,6</t>
  </si>
  <si>
    <t>877313123</t>
  </si>
  <si>
    <t>Montáž tvarovek jednoos. plast. gum.kroužek DN 150</t>
  </si>
  <si>
    <t xml:space="preserve">3*3 : </t>
  </si>
  <si>
    <t xml:space="preserve">3*2 : </t>
  </si>
  <si>
    <t>15</t>
  </si>
  <si>
    <t>28611R360</t>
  </si>
  <si>
    <t xml:space="preserve"> koleno kanalizace PVC  160x30°</t>
  </si>
  <si>
    <t>28611R362</t>
  </si>
  <si>
    <t xml:space="preserve"> koleno kanalizace PVC  160x67°</t>
  </si>
  <si>
    <t xml:space="preserve">kol1 : </t>
  </si>
  <si>
    <t>28611R363</t>
  </si>
  <si>
    <t xml:space="preserve"> koleno kanalizační PVC  160x87°</t>
  </si>
  <si>
    <t>895941311R00</t>
  </si>
  <si>
    <t>Zřízení vpusti kanalizační uliční z betonových dílců_x000D_
 typ UVB - 50</t>
  </si>
  <si>
    <t>včetně zřízení lože ze štěrkopísku,</t>
  </si>
  <si>
    <t>592238R230</t>
  </si>
  <si>
    <t xml:space="preserve"> vpusť betonová uliční spodní dílec s kalištěm vysokým</t>
  </si>
  <si>
    <t xml:space="preserve">vp1 : </t>
  </si>
  <si>
    <t>592238R240</t>
  </si>
  <si>
    <t xml:space="preserve"> vpusť betonová uliční průběžný dílec vysoký s odtokem DN 160</t>
  </si>
  <si>
    <t>592238R260</t>
  </si>
  <si>
    <t xml:space="preserve"> vpusť betonová uliční průběžný dílec vysoký</t>
  </si>
  <si>
    <t>592238R261</t>
  </si>
  <si>
    <t xml:space="preserve"> vpusť betonová uliční průběžný dílec nízký</t>
  </si>
  <si>
    <t>592238R250</t>
  </si>
  <si>
    <t xml:space="preserve"> vpusť betonová uliční  horní dílec pro čtvercovou vtokovou mříž - podkladní prstenec</t>
  </si>
  <si>
    <t>899204111</t>
  </si>
  <si>
    <t>Osazení mříží litinových včetně rámů a košů na bahno pro třídu zatížení D400, E600</t>
  </si>
  <si>
    <t>553-40394R</t>
  </si>
  <si>
    <t xml:space="preserve"> mříž vtoková pro uliční vpusti 500/500 mm</t>
  </si>
  <si>
    <t>592238740R</t>
  </si>
  <si>
    <t xml:space="preserve"> horní díl vpusti dešťové; pro čtvercový poklop; DN 500 mm; síla stěny 65 mm; h = 190 mm; beton; C 40/50; XA1</t>
  </si>
  <si>
    <t>34111076R</t>
  </si>
  <si>
    <t>kabel CYKY; instalační; pro pevné uložení ve vnitřních a venk.prostorách v zemi, betonu; Cu plné holé jádro, tvar jádra RE-kulatý jednodrát; počet a průřez žil 4x10mm2; počet žil 4; teplota použití -30 až 70 °C; max.provoz.teplota při zkratu 160 °C; min.teplota pokládky -5 °C; průřez vodiče 10,0 mm2; samozhášivý; odolnost vůči UV záření; barva pláště černá</t>
  </si>
  <si>
    <t>POL3_</t>
  </si>
  <si>
    <t>34111031R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</si>
  <si>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</si>
  <si>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210100251R00</t>
  </si>
  <si>
    <t>Ukončení kabelů smršťovací záklopkou nebo páskou, celoplastových, do průřezu 4x10 mm</t>
  </si>
  <si>
    <t>POL1_7</t>
  </si>
  <si>
    <t>348360210R</t>
  </si>
  <si>
    <t>LED svítidlo kovové, pro veřejné osvětlení; IP 65; 112 W; max.teplota okolí 50 °C; min.teplota okolí -40 °C; použití: do exteriéru, barva světla denní bílá; mat.tělesa hliník-stříbrná barva, sklo; difuzor (světelně činný kryt) čirý; upevnění doporučená výška montáže 8-10 m; délka 700 mm; šířka 306 mm; výška 70 mm</t>
  </si>
  <si>
    <t>220010201R00</t>
  </si>
  <si>
    <t>Stožár ocelový 7,6 m a 8,3 m, provedení v rovině</t>
  </si>
  <si>
    <t>222300901R00</t>
  </si>
  <si>
    <t>Svorkovnice přístroj.keram. 4 pólová přip.vruty</t>
  </si>
  <si>
    <t>210120001R00</t>
  </si>
  <si>
    <t>Montáž pojistky závitové s předním přívodem do 500 V včetně pojistkové hlavice, vložek, styčných kroužků a zapojení,  , E 27, do 25 A</t>
  </si>
  <si>
    <t>210120131R00</t>
  </si>
  <si>
    <t>Montáž skříně pojistkové litina/plech, 3x100 A, na stožár</t>
  </si>
  <si>
    <t>210010064RT2</t>
  </si>
  <si>
    <t>Montáž trubky závitové, ocelové, pozinkované, lakované, uložené pevně, průměr 29 mm, mech. pevnost 1250 N/5 cm, včetně dodávky materiálu</t>
  </si>
  <si>
    <t>210220021RT1</t>
  </si>
  <si>
    <t>Montáž uzemňovacího vedení v zemi, včetně svorek, propojení a izolace spojů, z profilů ocelových pozinkovaných  (FeZn),  , včetně dodávky pásku 30 x 4 mm, bez nátěru</t>
  </si>
  <si>
    <t>včetně montáže svorek spojovacích, odbočných, upevňovacích a spojovacího materiálu.</t>
  </si>
  <si>
    <t>210220022RT1</t>
  </si>
  <si>
    <t>Montáž uzemňovacího vedení v zemi, včetně svorek, propojení a izolace spojů, z drátů ocelových pozinkovaných  (FeZn),  , včetně dodávky drátu průměru 10 mm</t>
  </si>
  <si>
    <t>210220302RT6</t>
  </si>
  <si>
    <t>Montáž svorky hromosvodové včetně dodávky svorky kovových částí d 3-12 mm (SP)</t>
  </si>
  <si>
    <t>210220302RT2</t>
  </si>
  <si>
    <t>Montáž svorky hromosvodové včetně dodávky svorky zemnicí páska-drát (SR 3a Fe)</t>
  </si>
  <si>
    <t>210220302RT1</t>
  </si>
  <si>
    <t>Montáž svorky hromosvodové včetně dodávky svorky SR 2b Fe pro pásek 30x4 mm</t>
  </si>
  <si>
    <t>35441846R</t>
  </si>
  <si>
    <t>štítek označení, plast</t>
  </si>
  <si>
    <t>210800014R00</t>
  </si>
  <si>
    <t xml:space="preserve">Montáž vodiče CYY, 6 mm2, uloženého v trubce,  </t>
  </si>
  <si>
    <t>210204011RS2</t>
  </si>
  <si>
    <t>Montáž stožáru veřejného osvětlení uličního, ocelového, délky do 12 m, včetně nákladů na autojeřáb</t>
  </si>
  <si>
    <t>Montáž stožárů, jejich rozvoz po trase, postavení, vyrovnání a definitivní zajištění v základu.</t>
  </si>
  <si>
    <t>650106311R00</t>
  </si>
  <si>
    <t>jednoramenné, do 35 kg</t>
  </si>
  <si>
    <t>210100003R00</t>
  </si>
  <si>
    <t>Ukončení vodičů  v rozvaděči včetně zapojení a vodičové koncovky,  , průřez do 16 mm2</t>
  </si>
  <si>
    <t>220711605R00</t>
  </si>
  <si>
    <t>Zkušební provoz - uvedení do provozu</t>
  </si>
  <si>
    <t>h</t>
  </si>
  <si>
    <t>005231010R</t>
  </si>
  <si>
    <t>Revize</t>
  </si>
  <si>
    <t>POL99_2</t>
  </si>
  <si>
    <t>náklady spojené s provedením všech technickými normami předepsaných zkoušek a revizí stavebních konstrukcí nebo stavebních prací.</t>
  </si>
  <si>
    <t>460010024R00</t>
  </si>
  <si>
    <t>Vytýčení kabelové trasy v zastavěném prostoru</t>
  </si>
  <si>
    <t>km</t>
  </si>
  <si>
    <t>460050004R00</t>
  </si>
  <si>
    <t>Jáma pro stožár J nepatk. do 8 m, v rovině, hor. 4</t>
  </si>
  <si>
    <t>274311114R00</t>
  </si>
  <si>
    <t xml:space="preserve">Základové pasy, prahy, věnce, ostruhy z BP beton C 12/15,  </t>
  </si>
  <si>
    <t>821-1</t>
  </si>
  <si>
    <t>ve výkopu zapaženém nebo nezapaženém, popř. nad terénem,</t>
  </si>
  <si>
    <t>460120001R00</t>
  </si>
  <si>
    <t>Zához jámy, hornina třídy 1 - 2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</si>
  <si>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</si>
  <si>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</si>
  <si>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</si>
  <si>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195*0,45*0,6</t>
  </si>
  <si>
    <t>460420022R00</t>
  </si>
  <si>
    <t>Zřízení kabelového lože v rýze š. do 65 cm z písku</t>
  </si>
  <si>
    <t>460490012R00</t>
  </si>
  <si>
    <t>Fólie výstražná z PVC, šířka 33 cm</t>
  </si>
  <si>
    <t>388996141R00</t>
  </si>
  <si>
    <t>Trubky tělesa trubkového kabelovodu chránička kabelu z HDPE, DN do 110 mm, v otevřeném výkopu</t>
  </si>
  <si>
    <t>828-1</t>
  </si>
  <si>
    <t>Včetně spojek.</t>
  </si>
  <si>
    <t>460560164R00</t>
  </si>
  <si>
    <t>Zához rýhy 35/80 cm, hornina třídy 4</t>
  </si>
  <si>
    <t>460600001RT4</t>
  </si>
  <si>
    <t>Naložení a odvoz zeminy, odvoz na vzdálenost 6000 m</t>
  </si>
  <si>
    <t>trubka kanalizační PVC-U 160x5,5x6000mm SN12</t>
  </si>
  <si>
    <t>286111R</t>
  </si>
  <si>
    <t>trubka kanalizační PVC-U 250x8,6x6000mm SN12</t>
  </si>
  <si>
    <t>2861110R</t>
  </si>
  <si>
    <t>871313122R00</t>
  </si>
  <si>
    <t>Montáž potrubí z trub z plastů těsněných gumovým kroužkem  DN 250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</si>
</sst>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164" fontId="18" fillId="0" borderId="0" xfId="0" applyNumberFormat="1" applyFont="1" applyAlignment="1">
      <alignment horizontal="center"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3" t="s">
        <v>39</v>
      </c>
      <c r="B2" s="183"/>
      <c r="C2" s="183"/>
      <c r="D2" s="183"/>
      <c r="E2" s="183"/>
      <c r="F2" s="183"/>
      <c r="G2" s="183"/>
    </row>
  </sheetData>
  <sheetProtection algorithmName="SHA-512" hashValue="oLE2b6O/wTnQPykEtsI3mCj04wUKdiL8NL5d/grIjpjNX28tMsVwxljs7vcz0swZ3tvQ+goKZV9vTT0CzhpTgA==" saltValue="GuaM0dQUDObPsgWFmDoyD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0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84" t="s">
        <v>41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76" t="s">
        <v>22</v>
      </c>
      <c r="C2" s="77"/>
      <c r="D2" s="78" t="s">
        <v>43</v>
      </c>
      <c r="E2" s="193" t="s">
        <v>44</v>
      </c>
      <c r="F2" s="194"/>
      <c r="G2" s="194"/>
      <c r="H2" s="194"/>
      <c r="I2" s="194"/>
      <c r="J2" s="195"/>
      <c r="O2" s="1"/>
    </row>
    <row r="3" spans="1:15" ht="27" hidden="1" customHeight="1" x14ac:dyDescent="0.2">
      <c r="A3" s="2"/>
      <c r="B3" s="79"/>
      <c r="C3" s="77"/>
      <c r="D3" s="80"/>
      <c r="E3" s="196"/>
      <c r="F3" s="197"/>
      <c r="G3" s="197"/>
      <c r="H3" s="197"/>
      <c r="I3" s="197"/>
      <c r="J3" s="198"/>
    </row>
    <row r="4" spans="1:15" ht="23.25" customHeight="1" x14ac:dyDescent="0.2">
      <c r="A4" s="2"/>
      <c r="B4" s="81"/>
      <c r="C4" s="82"/>
      <c r="D4" s="83"/>
      <c r="E4" s="206"/>
      <c r="F4" s="206"/>
      <c r="G4" s="206"/>
      <c r="H4" s="206"/>
      <c r="I4" s="206"/>
      <c r="J4" s="207"/>
    </row>
    <row r="5" spans="1:15" ht="24" customHeight="1" x14ac:dyDescent="0.2">
      <c r="A5" s="2"/>
      <c r="B5" s="31" t="s">
        <v>42</v>
      </c>
      <c r="D5" s="210" t="s">
        <v>45</v>
      </c>
      <c r="E5" s="211"/>
      <c r="F5" s="211"/>
      <c r="G5" s="211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12" t="s">
        <v>46</v>
      </c>
      <c r="E6" s="213"/>
      <c r="F6" s="213"/>
      <c r="G6" s="213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14" t="s">
        <v>47</v>
      </c>
      <c r="F7" s="215"/>
      <c r="G7" s="21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0"/>
      <c r="E11" s="200"/>
      <c r="F11" s="200"/>
      <c r="G11" s="200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05"/>
      <c r="E12" s="205"/>
      <c r="F12" s="205"/>
      <c r="G12" s="205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08"/>
      <c r="F13" s="209"/>
      <c r="G13" s="20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199"/>
      <c r="F15" s="199"/>
      <c r="G15" s="201"/>
      <c r="H15" s="201"/>
      <c r="I15" s="201" t="s">
        <v>29</v>
      </c>
      <c r="J15" s="202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190"/>
      <c r="F16" s="191"/>
      <c r="G16" s="190"/>
      <c r="H16" s="191"/>
      <c r="I16" s="190">
        <f>SUMIF(F58:F76,A16,I58:I76)+SUMIF(F58:F76,"PSU",I58:I76)</f>
        <v>0</v>
      </c>
      <c r="J16" s="192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190"/>
      <c r="F17" s="191"/>
      <c r="G17" s="190"/>
      <c r="H17" s="191"/>
      <c r="I17" s="190">
        <f>SUMIF(F58:F76,A17,I58:I76)</f>
        <v>0</v>
      </c>
      <c r="J17" s="192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190"/>
      <c r="F18" s="191"/>
      <c r="G18" s="190"/>
      <c r="H18" s="191"/>
      <c r="I18" s="190">
        <f>SUMIF(F58:F76,A18,I58:I76)</f>
        <v>0</v>
      </c>
      <c r="J18" s="192"/>
    </row>
    <row r="19" spans="1:10" ht="23.25" customHeight="1" x14ac:dyDescent="0.2">
      <c r="A19" s="140" t="s">
        <v>105</v>
      </c>
      <c r="B19" s="38" t="s">
        <v>27</v>
      </c>
      <c r="C19" s="62"/>
      <c r="D19" s="63"/>
      <c r="E19" s="190"/>
      <c r="F19" s="191"/>
      <c r="G19" s="190"/>
      <c r="H19" s="191"/>
      <c r="I19" s="190">
        <f>SUMIF(F58:F76,A19,I58:I76)</f>
        <v>0</v>
      </c>
      <c r="J19" s="192"/>
    </row>
    <row r="20" spans="1:10" ht="23.25" customHeight="1" x14ac:dyDescent="0.2">
      <c r="A20" s="140" t="s">
        <v>106</v>
      </c>
      <c r="B20" s="38" t="s">
        <v>28</v>
      </c>
      <c r="C20" s="62"/>
      <c r="D20" s="63"/>
      <c r="E20" s="190"/>
      <c r="F20" s="191"/>
      <c r="G20" s="190"/>
      <c r="H20" s="191"/>
      <c r="I20" s="190">
        <f>SUMIF(F58:F76,A20,I58:I76)</f>
        <v>0</v>
      </c>
      <c r="J20" s="192"/>
    </row>
    <row r="21" spans="1:10" ht="23.25" customHeight="1" x14ac:dyDescent="0.2">
      <c r="A21" s="2"/>
      <c r="B21" s="48" t="s">
        <v>29</v>
      </c>
      <c r="C21" s="64"/>
      <c r="D21" s="65"/>
      <c r="E21" s="203"/>
      <c r="F21" s="204"/>
      <c r="G21" s="203"/>
      <c r="H21" s="204"/>
      <c r="I21" s="203">
        <f>SUM(I16:J20)</f>
        <v>0</v>
      </c>
      <c r="J21" s="22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9">
        <f>ZakladDPHSniVypocet</f>
        <v>0</v>
      </c>
      <c r="H23" s="220"/>
      <c r="I23" s="22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7">
        <f>A23</f>
        <v>0</v>
      </c>
      <c r="H24" s="218"/>
      <c r="I24" s="21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9">
        <f>ZakladDPHZaklVypocet</f>
        <v>0</v>
      </c>
      <c r="H25" s="220"/>
      <c r="I25" s="22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87">
        <f>A25</f>
        <v>0</v>
      </c>
      <c r="H26" s="188"/>
      <c r="I26" s="18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89">
        <f>CenaCelkem-(ZakladDPHSni+DPHSni+ZakladDPHZakl+DPHZakl)</f>
        <v>0</v>
      </c>
      <c r="H27" s="189"/>
      <c r="I27" s="189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23">
        <f>ZakladDPHSniVypocet+ZakladDPHZaklVypocet</f>
        <v>0</v>
      </c>
      <c r="H28" s="223"/>
      <c r="I28" s="223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22">
        <f>A27</f>
        <v>0</v>
      </c>
      <c r="H29" s="222"/>
      <c r="I29" s="222"/>
      <c r="J29" s="121" t="s">
        <v>72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4"/>
      <c r="E34" s="225"/>
      <c r="G34" s="226"/>
      <c r="H34" s="227"/>
      <c r="I34" s="227"/>
      <c r="J34" s="25"/>
    </row>
    <row r="35" spans="1:10" ht="12.75" customHeight="1" x14ac:dyDescent="0.2">
      <c r="A35" s="2"/>
      <c r="B35" s="2"/>
      <c r="D35" s="216" t="s">
        <v>2</v>
      </c>
      <c r="E35" s="21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51</v>
      </c>
      <c r="C39" s="228"/>
      <c r="D39" s="228"/>
      <c r="E39" s="228"/>
      <c r="F39" s="101">
        <f>'SO 000 5 Pol'!AE62+'SO 000 5 P1'!AE62+'SO 001 2 Pol'!AE380+'SO 301 3 P1'!AE106+'SO 301 3 Pol'!AE423+'SO 401 4 Pol'!AE101</f>
        <v>0</v>
      </c>
      <c r="G39" s="102">
        <f>'SO 000 5 Pol'!AF62+'SO 000 5 P1'!AF62+'SO 001 2 Pol'!AF380+'SO 301 3 P1'!AF106+'SO 301 3 Pol'!AF423+'SO 401 4 Pol'!AF101</f>
        <v>0</v>
      </c>
      <c r="H39" s="103">
        <f t="shared" ref="H39:H50" si="1"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90">
        <v>2</v>
      </c>
      <c r="B40" s="105"/>
      <c r="C40" s="229" t="s">
        <v>52</v>
      </c>
      <c r="D40" s="229"/>
      <c r="E40" s="229"/>
      <c r="F40" s="106"/>
      <c r="G40" s="107"/>
      <c r="H40" s="107">
        <f t="shared" si="1"/>
        <v>0</v>
      </c>
      <c r="I40" s="107"/>
      <c r="J40" s="108"/>
    </row>
    <row r="41" spans="1:10" ht="25.5" customHeight="1" x14ac:dyDescent="0.2">
      <c r="A41" s="90">
        <v>2</v>
      </c>
      <c r="B41" s="105" t="s">
        <v>53</v>
      </c>
      <c r="C41" s="229" t="s">
        <v>54</v>
      </c>
      <c r="D41" s="229"/>
      <c r="E41" s="229"/>
      <c r="F41" s="106">
        <f>'SO 000 5 Pol'!AE62+'SO 000 5 P1'!AE62</f>
        <v>0</v>
      </c>
      <c r="G41" s="107">
        <f>'SO 000 5 Pol'!AF62+'SO 000 5 P1'!AF62</f>
        <v>0</v>
      </c>
      <c r="H41" s="107">
        <f t="shared" si="1"/>
        <v>0</v>
      </c>
      <c r="I41" s="107">
        <f t="shared" ref="I41:I50" si="2">F41+G41+H41</f>
        <v>0</v>
      </c>
      <c r="J41" s="108" t="str">
        <f t="shared" ref="J41:J50" si="3">IF(CenaCelkemVypocet=0,"",I41/CenaCelkemVypocet*100)</f>
        <v/>
      </c>
    </row>
    <row r="42" spans="1:10" ht="25.5" customHeight="1" x14ac:dyDescent="0.2">
      <c r="A42" s="90">
        <v>3</v>
      </c>
      <c r="B42" s="109" t="s">
        <v>55</v>
      </c>
      <c r="C42" s="228" t="s">
        <v>56</v>
      </c>
      <c r="D42" s="228"/>
      <c r="E42" s="228"/>
      <c r="F42" s="110">
        <f>'SO 000 5 Pol'!AE62</f>
        <v>0</v>
      </c>
      <c r="G42" s="103">
        <f>'SO 000 5 Pol'!AF62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90">
        <v>3</v>
      </c>
      <c r="B43" s="109" t="s">
        <v>55</v>
      </c>
      <c r="C43" s="228" t="s">
        <v>57</v>
      </c>
      <c r="D43" s="228"/>
      <c r="E43" s="228"/>
      <c r="F43" s="110">
        <f>'SO 000 5 P1'!AE62</f>
        <v>0</v>
      </c>
      <c r="G43" s="103">
        <f>'SO 000 5 P1'!AF62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2</v>
      </c>
      <c r="B44" s="105" t="s">
        <v>58</v>
      </c>
      <c r="C44" s="229" t="s">
        <v>59</v>
      </c>
      <c r="D44" s="229"/>
      <c r="E44" s="229"/>
      <c r="F44" s="106">
        <f>'SO 001 2 Pol'!AE380</f>
        <v>0</v>
      </c>
      <c r="G44" s="107">
        <f>'SO 001 2 Pol'!AF380</f>
        <v>0</v>
      </c>
      <c r="H44" s="107">
        <f t="shared" si="1"/>
        <v>0</v>
      </c>
      <c r="I44" s="107">
        <f t="shared" si="2"/>
        <v>0</v>
      </c>
      <c r="J44" s="108" t="str">
        <f t="shared" si="3"/>
        <v/>
      </c>
    </row>
    <row r="45" spans="1:10" ht="25.5" customHeight="1" x14ac:dyDescent="0.2">
      <c r="A45" s="90">
        <v>3</v>
      </c>
      <c r="B45" s="109" t="s">
        <v>60</v>
      </c>
      <c r="C45" s="228" t="s">
        <v>61</v>
      </c>
      <c r="D45" s="228"/>
      <c r="E45" s="228"/>
      <c r="F45" s="110">
        <f>'SO 001 2 Pol'!AE380</f>
        <v>0</v>
      </c>
      <c r="G45" s="103">
        <f>'SO 001 2 Pol'!AF380</f>
        <v>0</v>
      </c>
      <c r="H45" s="103">
        <f t="shared" si="1"/>
        <v>0</v>
      </c>
      <c r="I45" s="103">
        <f t="shared" si="2"/>
        <v>0</v>
      </c>
      <c r="J45" s="104" t="str">
        <f t="shared" si="3"/>
        <v/>
      </c>
    </row>
    <row r="46" spans="1:10" ht="25.5" customHeight="1" x14ac:dyDescent="0.2">
      <c r="A46" s="90">
        <v>2</v>
      </c>
      <c r="B46" s="105" t="s">
        <v>62</v>
      </c>
      <c r="C46" s="229" t="s">
        <v>63</v>
      </c>
      <c r="D46" s="229"/>
      <c r="E46" s="229"/>
      <c r="F46" s="106">
        <f>'SO 301 3 P1'!AE106+'SO 301 3 Pol'!AE423</f>
        <v>0</v>
      </c>
      <c r="G46" s="107">
        <f>'SO 301 3 P1'!AF106+'SO 301 3 Pol'!AF423</f>
        <v>0</v>
      </c>
      <c r="H46" s="107">
        <f t="shared" si="1"/>
        <v>0</v>
      </c>
      <c r="I46" s="107">
        <f t="shared" si="2"/>
        <v>0</v>
      </c>
      <c r="J46" s="108" t="str">
        <f t="shared" si="3"/>
        <v/>
      </c>
    </row>
    <row r="47" spans="1:10" ht="25.5" customHeight="1" x14ac:dyDescent="0.2">
      <c r="A47" s="90">
        <v>3</v>
      </c>
      <c r="B47" s="109" t="s">
        <v>64</v>
      </c>
      <c r="C47" s="228" t="s">
        <v>65</v>
      </c>
      <c r="D47" s="228"/>
      <c r="E47" s="228"/>
      <c r="F47" s="110">
        <f>'SO 301 3 P1'!AE106</f>
        <v>0</v>
      </c>
      <c r="G47" s="103">
        <f>'SO 301 3 P1'!AF106</f>
        <v>0</v>
      </c>
      <c r="H47" s="103">
        <f t="shared" si="1"/>
        <v>0</v>
      </c>
      <c r="I47" s="103">
        <f t="shared" si="2"/>
        <v>0</v>
      </c>
      <c r="J47" s="104" t="str">
        <f t="shared" si="3"/>
        <v/>
      </c>
    </row>
    <row r="48" spans="1:10" ht="25.5" customHeight="1" x14ac:dyDescent="0.2">
      <c r="A48" s="90">
        <v>3</v>
      </c>
      <c r="B48" s="109" t="s">
        <v>64</v>
      </c>
      <c r="C48" s="228" t="s">
        <v>66</v>
      </c>
      <c r="D48" s="228"/>
      <c r="E48" s="228"/>
      <c r="F48" s="110">
        <f>'SO 301 3 Pol'!AE423</f>
        <v>0</v>
      </c>
      <c r="G48" s="103">
        <f>'SO 301 3 Pol'!AF423</f>
        <v>0</v>
      </c>
      <c r="H48" s="103">
        <f t="shared" si="1"/>
        <v>0</v>
      </c>
      <c r="I48" s="103">
        <f t="shared" si="2"/>
        <v>0</v>
      </c>
      <c r="J48" s="104" t="str">
        <f t="shared" si="3"/>
        <v/>
      </c>
    </row>
    <row r="49" spans="1:10" ht="25.5" customHeight="1" x14ac:dyDescent="0.2">
      <c r="A49" s="90">
        <v>2</v>
      </c>
      <c r="B49" s="105" t="s">
        <v>67</v>
      </c>
      <c r="C49" s="229" t="s">
        <v>68</v>
      </c>
      <c r="D49" s="229"/>
      <c r="E49" s="229"/>
      <c r="F49" s="106">
        <f>'SO 401 4 Pol'!AE101</f>
        <v>0</v>
      </c>
      <c r="G49" s="107">
        <f>'SO 401 4 Pol'!AF101</f>
        <v>0</v>
      </c>
      <c r="H49" s="107">
        <f t="shared" si="1"/>
        <v>0</v>
      </c>
      <c r="I49" s="107">
        <f t="shared" si="2"/>
        <v>0</v>
      </c>
      <c r="J49" s="108" t="str">
        <f t="shared" si="3"/>
        <v/>
      </c>
    </row>
    <row r="50" spans="1:10" ht="25.5" customHeight="1" x14ac:dyDescent="0.2">
      <c r="A50" s="90">
        <v>3</v>
      </c>
      <c r="B50" s="109" t="s">
        <v>69</v>
      </c>
      <c r="C50" s="228" t="s">
        <v>70</v>
      </c>
      <c r="D50" s="228"/>
      <c r="E50" s="228"/>
      <c r="F50" s="110">
        <f>'SO 401 4 Pol'!AE101</f>
        <v>0</v>
      </c>
      <c r="G50" s="103">
        <f>'SO 401 4 Pol'!AF101</f>
        <v>0</v>
      </c>
      <c r="H50" s="103">
        <f t="shared" si="1"/>
        <v>0</v>
      </c>
      <c r="I50" s="103">
        <f t="shared" si="2"/>
        <v>0</v>
      </c>
      <c r="J50" s="104" t="str">
        <f t="shared" si="3"/>
        <v/>
      </c>
    </row>
    <row r="51" spans="1:10" ht="25.5" customHeight="1" x14ac:dyDescent="0.2">
      <c r="A51" s="90"/>
      <c r="B51" s="230" t="s">
        <v>71</v>
      </c>
      <c r="C51" s="231"/>
      <c r="D51" s="231"/>
      <c r="E51" s="232"/>
      <c r="F51" s="111">
        <f>SUMIF(A39:A50,"=1",F39:F50)</f>
        <v>0</v>
      </c>
      <c r="G51" s="112">
        <f>SUMIF(A39:A50,"=1",G39:G50)</f>
        <v>0</v>
      </c>
      <c r="H51" s="112">
        <f>SUMIF(A39:A50,"=1",H39:H50)</f>
        <v>0</v>
      </c>
      <c r="I51" s="112">
        <f>SUMIF(A39:A50,"=1",I39:I50)</f>
        <v>0</v>
      </c>
      <c r="J51" s="113">
        <f>SUMIF(A39:A50,"=1",J39:J50)</f>
        <v>0</v>
      </c>
    </row>
    <row r="55" spans="1:10" ht="15.75" x14ac:dyDescent="0.25">
      <c r="B55" s="122" t="s">
        <v>73</v>
      </c>
    </row>
    <row r="57" spans="1:10" ht="25.5" customHeight="1" x14ac:dyDescent="0.2">
      <c r="A57" s="124"/>
      <c r="B57" s="127" t="s">
        <v>17</v>
      </c>
      <c r="C57" s="127" t="s">
        <v>5</v>
      </c>
      <c r="D57" s="128"/>
      <c r="E57" s="128"/>
      <c r="F57" s="129" t="s">
        <v>74</v>
      </c>
      <c r="G57" s="129"/>
      <c r="H57" s="129"/>
      <c r="I57" s="129" t="s">
        <v>29</v>
      </c>
      <c r="J57" s="129" t="s">
        <v>0</v>
      </c>
    </row>
    <row r="58" spans="1:10" ht="36.75" customHeight="1" x14ac:dyDescent="0.2">
      <c r="A58" s="125"/>
      <c r="B58" s="130" t="s">
        <v>75</v>
      </c>
      <c r="C58" s="233" t="s">
        <v>76</v>
      </c>
      <c r="D58" s="234"/>
      <c r="E58" s="234"/>
      <c r="F58" s="136" t="s">
        <v>24</v>
      </c>
      <c r="G58" s="137"/>
      <c r="H58" s="137"/>
      <c r="I58" s="137">
        <f>'SO 001 2 Pol'!G76+'SO 301 3 Pol'!G91+'SO 401 4 Pol'!G81</f>
        <v>0</v>
      </c>
      <c r="J58" s="134" t="str">
        <f>IF(I77=0,"",I58/I77*100)</f>
        <v/>
      </c>
    </row>
    <row r="59" spans="1:10" ht="36.75" customHeight="1" x14ac:dyDescent="0.2">
      <c r="A59" s="125"/>
      <c r="B59" s="130" t="s">
        <v>77</v>
      </c>
      <c r="C59" s="233" t="s">
        <v>78</v>
      </c>
      <c r="D59" s="234"/>
      <c r="E59" s="234"/>
      <c r="F59" s="136" t="s">
        <v>24</v>
      </c>
      <c r="G59" s="137"/>
      <c r="H59" s="137"/>
      <c r="I59" s="137">
        <f>'SO 001 2 Pol'!G8+'SO 301 3 Pol'!G8</f>
        <v>0</v>
      </c>
      <c r="J59" s="134" t="str">
        <f>IF(I77=0,"",I59/I77*100)</f>
        <v/>
      </c>
    </row>
    <row r="60" spans="1:10" ht="36.75" customHeight="1" x14ac:dyDescent="0.2">
      <c r="A60" s="125"/>
      <c r="B60" s="130" t="s">
        <v>79</v>
      </c>
      <c r="C60" s="233" t="s">
        <v>80</v>
      </c>
      <c r="D60" s="234"/>
      <c r="E60" s="234"/>
      <c r="F60" s="136" t="s">
        <v>24</v>
      </c>
      <c r="G60" s="137"/>
      <c r="H60" s="137"/>
      <c r="I60" s="137">
        <f>'SO 001 2 Pol'!G40+'SO 001 2 Pol'!G88</f>
        <v>0</v>
      </c>
      <c r="J60" s="134" t="str">
        <f>IF(I77=0,"",I60/I77*100)</f>
        <v/>
      </c>
    </row>
    <row r="61" spans="1:10" ht="36.75" customHeight="1" x14ac:dyDescent="0.2">
      <c r="A61" s="125"/>
      <c r="B61" s="130" t="s">
        <v>81</v>
      </c>
      <c r="C61" s="233" t="s">
        <v>82</v>
      </c>
      <c r="D61" s="234"/>
      <c r="E61" s="234"/>
      <c r="F61" s="136" t="s">
        <v>24</v>
      </c>
      <c r="G61" s="137"/>
      <c r="H61" s="137"/>
      <c r="I61" s="137">
        <f>'SO 301 3 Pol'!G24+'SO 301 3 Pol'!G106</f>
        <v>0</v>
      </c>
      <c r="J61" s="134" t="str">
        <f>IF(I77=0,"",I61/I77*100)</f>
        <v/>
      </c>
    </row>
    <row r="62" spans="1:10" ht="36.75" customHeight="1" x14ac:dyDescent="0.2">
      <c r="A62" s="125"/>
      <c r="B62" s="130" t="s">
        <v>83</v>
      </c>
      <c r="C62" s="233" t="s">
        <v>84</v>
      </c>
      <c r="D62" s="234"/>
      <c r="E62" s="234"/>
      <c r="F62" s="136" t="s">
        <v>24</v>
      </c>
      <c r="G62" s="137"/>
      <c r="H62" s="137"/>
      <c r="I62" s="137">
        <f>'SO 001 2 Pol'!G115</f>
        <v>0</v>
      </c>
      <c r="J62" s="134" t="str">
        <f>IF(I77=0,"",I62/I77*100)</f>
        <v/>
      </c>
    </row>
    <row r="63" spans="1:10" ht="36.75" customHeight="1" x14ac:dyDescent="0.2">
      <c r="A63" s="125"/>
      <c r="B63" s="130" t="s">
        <v>60</v>
      </c>
      <c r="C63" s="233" t="s">
        <v>85</v>
      </c>
      <c r="D63" s="234"/>
      <c r="E63" s="234"/>
      <c r="F63" s="136" t="s">
        <v>24</v>
      </c>
      <c r="G63" s="137"/>
      <c r="H63" s="137"/>
      <c r="I63" s="137">
        <f>'SO 401 4 Pol'!G74</f>
        <v>0</v>
      </c>
      <c r="J63" s="134" t="str">
        <f>IF(I77=0,"",I63/I77*100)</f>
        <v/>
      </c>
    </row>
    <row r="64" spans="1:10" ht="36.75" customHeight="1" x14ac:dyDescent="0.2">
      <c r="A64" s="125"/>
      <c r="B64" s="130" t="s">
        <v>64</v>
      </c>
      <c r="C64" s="233" t="s">
        <v>86</v>
      </c>
      <c r="D64" s="234"/>
      <c r="E64" s="234"/>
      <c r="F64" s="136" t="s">
        <v>24</v>
      </c>
      <c r="G64" s="137"/>
      <c r="H64" s="137"/>
      <c r="I64" s="137">
        <f>'SO 001 2 Pol'!G132+'SO 401 4 Pol'!G91</f>
        <v>0</v>
      </c>
      <c r="J64" s="134" t="str">
        <f>IF(I77=0,"",I64/I77*100)</f>
        <v/>
      </c>
    </row>
    <row r="65" spans="1:10" ht="36.75" customHeight="1" x14ac:dyDescent="0.2">
      <c r="A65" s="125"/>
      <c r="B65" s="130" t="s">
        <v>69</v>
      </c>
      <c r="C65" s="233" t="s">
        <v>87</v>
      </c>
      <c r="D65" s="234"/>
      <c r="E65" s="234"/>
      <c r="F65" s="136" t="s">
        <v>24</v>
      </c>
      <c r="G65" s="137"/>
      <c r="H65" s="137"/>
      <c r="I65" s="137">
        <f>'SO 301 3 Pol'!G144</f>
        <v>0</v>
      </c>
      <c r="J65" s="134" t="str">
        <f>IF(I77=0,"",I65/I77*100)</f>
        <v/>
      </c>
    </row>
    <row r="66" spans="1:10" ht="36.75" customHeight="1" x14ac:dyDescent="0.2">
      <c r="A66" s="125"/>
      <c r="B66" s="130" t="s">
        <v>55</v>
      </c>
      <c r="C66" s="233" t="s">
        <v>88</v>
      </c>
      <c r="D66" s="234"/>
      <c r="E66" s="234"/>
      <c r="F66" s="136" t="s">
        <v>24</v>
      </c>
      <c r="G66" s="137"/>
      <c r="H66" s="137"/>
      <c r="I66" s="137">
        <f>'SO 001 2 Pol'!G151</f>
        <v>0</v>
      </c>
      <c r="J66" s="134" t="str">
        <f>IF(I77=0,"",I66/I77*100)</f>
        <v/>
      </c>
    </row>
    <row r="67" spans="1:10" ht="36.75" customHeight="1" x14ac:dyDescent="0.2">
      <c r="A67" s="125"/>
      <c r="B67" s="130" t="s">
        <v>89</v>
      </c>
      <c r="C67" s="233" t="s">
        <v>90</v>
      </c>
      <c r="D67" s="234"/>
      <c r="E67" s="234"/>
      <c r="F67" s="136" t="s">
        <v>24</v>
      </c>
      <c r="G67" s="137"/>
      <c r="H67" s="137"/>
      <c r="I67" s="137">
        <f>'SO 301 3 Pol'!G204+'SO 301 3 P1'!G8</f>
        <v>0</v>
      </c>
      <c r="J67" s="134" t="str">
        <f>IF(I77=0,"",I67/I77*100)</f>
        <v/>
      </c>
    </row>
    <row r="68" spans="1:10" ht="36.75" customHeight="1" x14ac:dyDescent="0.2">
      <c r="A68" s="125"/>
      <c r="B68" s="130" t="s">
        <v>91</v>
      </c>
      <c r="C68" s="233" t="s">
        <v>92</v>
      </c>
      <c r="D68" s="234"/>
      <c r="E68" s="234"/>
      <c r="F68" s="136" t="s">
        <v>24</v>
      </c>
      <c r="G68" s="137"/>
      <c r="H68" s="137"/>
      <c r="I68" s="137">
        <f>'SO 001 2 Pol'!G249</f>
        <v>0</v>
      </c>
      <c r="J68" s="134" t="str">
        <f>IF(I77=0,"",I68/I77*100)</f>
        <v/>
      </c>
    </row>
    <row r="69" spans="1:10" ht="36.75" customHeight="1" x14ac:dyDescent="0.2">
      <c r="A69" s="125"/>
      <c r="B69" s="130" t="s">
        <v>93</v>
      </c>
      <c r="C69" s="233" t="s">
        <v>94</v>
      </c>
      <c r="D69" s="234"/>
      <c r="E69" s="234"/>
      <c r="F69" s="136" t="s">
        <v>24</v>
      </c>
      <c r="G69" s="137"/>
      <c r="H69" s="137"/>
      <c r="I69" s="137">
        <f>'SO 001 2 Pol'!G357+'SO 301 3 Pol'!G400</f>
        <v>0</v>
      </c>
      <c r="J69" s="134" t="str">
        <f>IF(I77=0,"",I69/I77*100)</f>
        <v/>
      </c>
    </row>
    <row r="70" spans="1:10" ht="36.75" customHeight="1" x14ac:dyDescent="0.2">
      <c r="A70" s="125"/>
      <c r="B70" s="130" t="s">
        <v>95</v>
      </c>
      <c r="C70" s="233" t="s">
        <v>96</v>
      </c>
      <c r="D70" s="234"/>
      <c r="E70" s="234"/>
      <c r="F70" s="136" t="s">
        <v>24</v>
      </c>
      <c r="G70" s="137"/>
      <c r="H70" s="137"/>
      <c r="I70" s="137">
        <f>'SO 001 2 Pol'!G375+'SO 301 3 Pol'!G418+'SO 301 3 P1'!G102</f>
        <v>0</v>
      </c>
      <c r="J70" s="134" t="str">
        <f>IF(I77=0,"",I70/I77*100)</f>
        <v/>
      </c>
    </row>
    <row r="71" spans="1:10" ht="36.75" customHeight="1" x14ac:dyDescent="0.2">
      <c r="A71" s="125"/>
      <c r="B71" s="130" t="s">
        <v>97</v>
      </c>
      <c r="C71" s="233" t="s">
        <v>98</v>
      </c>
      <c r="D71" s="234"/>
      <c r="E71" s="234"/>
      <c r="F71" s="136" t="s">
        <v>26</v>
      </c>
      <c r="G71" s="137"/>
      <c r="H71" s="137"/>
      <c r="I71" s="137">
        <f>'SO 401 4 Pol'!G13+'SO 401 4 Pol'!G23+'SO 401 4 Pol'!G47+'SO 401 4 Pol'!G56</f>
        <v>0</v>
      </c>
      <c r="J71" s="134" t="str">
        <f>IF(I77=0,"",I71/I77*100)</f>
        <v/>
      </c>
    </row>
    <row r="72" spans="1:10" ht="36.75" customHeight="1" x14ac:dyDescent="0.2">
      <c r="A72" s="125"/>
      <c r="B72" s="130" t="s">
        <v>99</v>
      </c>
      <c r="C72" s="233" t="s">
        <v>100</v>
      </c>
      <c r="D72" s="234"/>
      <c r="E72" s="234"/>
      <c r="F72" s="136" t="s">
        <v>26</v>
      </c>
      <c r="G72" s="137"/>
      <c r="H72" s="137"/>
      <c r="I72" s="137">
        <f>'SO 401 4 Pol'!G59</f>
        <v>0</v>
      </c>
      <c r="J72" s="134" t="str">
        <f>IF(I77=0,"",I72/I77*100)</f>
        <v/>
      </c>
    </row>
    <row r="73" spans="1:10" ht="36.75" customHeight="1" x14ac:dyDescent="0.2">
      <c r="A73" s="125"/>
      <c r="B73" s="130" t="s">
        <v>101</v>
      </c>
      <c r="C73" s="233" t="s">
        <v>102</v>
      </c>
      <c r="D73" s="234"/>
      <c r="E73" s="234"/>
      <c r="F73" s="136" t="s">
        <v>26</v>
      </c>
      <c r="G73" s="137"/>
      <c r="H73" s="137"/>
      <c r="I73" s="137">
        <f>'SO 401 4 Pol'!G69+'SO 401 4 Pol'!G78+'SO 401 4 Pol'!G86+'SO 401 4 Pol'!G95</f>
        <v>0</v>
      </c>
      <c r="J73" s="134" t="str">
        <f>IF(I77=0,"",I73/I77*100)</f>
        <v/>
      </c>
    </row>
    <row r="74" spans="1:10" ht="36.75" customHeight="1" x14ac:dyDescent="0.2">
      <c r="A74" s="125"/>
      <c r="B74" s="130" t="s">
        <v>103</v>
      </c>
      <c r="C74" s="233" t="s">
        <v>104</v>
      </c>
      <c r="D74" s="234"/>
      <c r="E74" s="234"/>
      <c r="F74" s="136" t="s">
        <v>26</v>
      </c>
      <c r="G74" s="137"/>
      <c r="H74" s="137"/>
      <c r="I74" s="137">
        <f>'SO 401 4 Pol'!G8+'SO 401 4 Pol'!G16+'SO 401 4 Pol'!G44+'SO 401 4 Pol'!G53</f>
        <v>0</v>
      </c>
      <c r="J74" s="134" t="str">
        <f>IF(I77=0,"",I74/I77*100)</f>
        <v/>
      </c>
    </row>
    <row r="75" spans="1:10" ht="36.75" customHeight="1" x14ac:dyDescent="0.2">
      <c r="A75" s="125"/>
      <c r="B75" s="130" t="s">
        <v>105</v>
      </c>
      <c r="C75" s="233" t="s">
        <v>27</v>
      </c>
      <c r="D75" s="234"/>
      <c r="E75" s="234"/>
      <c r="F75" s="136" t="s">
        <v>105</v>
      </c>
      <c r="G75" s="137"/>
      <c r="H75" s="137"/>
      <c r="I75" s="137">
        <f>'SO 000 5 Pol'!G8+'SO 000 5 Pol'!G29+'SO 000 5 P1'!G8+'SO 000 5 P1'!G29</f>
        <v>0</v>
      </c>
      <c r="J75" s="134" t="str">
        <f>IF(I77=0,"",I75/I77*100)</f>
        <v/>
      </c>
    </row>
    <row r="76" spans="1:10" ht="36.75" customHeight="1" x14ac:dyDescent="0.2">
      <c r="A76" s="125"/>
      <c r="B76" s="130" t="s">
        <v>106</v>
      </c>
      <c r="C76" s="233" t="s">
        <v>28</v>
      </c>
      <c r="D76" s="234"/>
      <c r="E76" s="234"/>
      <c r="F76" s="136" t="s">
        <v>106</v>
      </c>
      <c r="G76" s="137"/>
      <c r="H76" s="137"/>
      <c r="I76" s="137">
        <f>'SO 000 5 Pol'!G15+'SO 000 5 P1'!G15+'SO 401 4 Pol'!G62</f>
        <v>0</v>
      </c>
      <c r="J76" s="134" t="str">
        <f>IF(I77=0,"",I76/I77*100)</f>
        <v/>
      </c>
    </row>
    <row r="77" spans="1:10" ht="25.5" customHeight="1" x14ac:dyDescent="0.2">
      <c r="A77" s="126"/>
      <c r="B77" s="131" t="s">
        <v>1</v>
      </c>
      <c r="C77" s="132"/>
      <c r="D77" s="133"/>
      <c r="E77" s="133"/>
      <c r="F77" s="138"/>
      <c r="G77" s="139"/>
      <c r="H77" s="139"/>
      <c r="I77" s="139">
        <f>SUM(I58:I76)</f>
        <v>0</v>
      </c>
      <c r="J77" s="135">
        <f>SUM(J58:J76)</f>
        <v>0</v>
      </c>
    </row>
    <row r="78" spans="1:10" x14ac:dyDescent="0.2">
      <c r="F78" s="88"/>
      <c r="G78" s="88"/>
      <c r="H78" s="88"/>
      <c r="I78" s="88"/>
      <c r="J78" s="89"/>
    </row>
    <row r="79" spans="1:10" x14ac:dyDescent="0.2">
      <c r="F79" s="88"/>
      <c r="G79" s="88"/>
      <c r="H79" s="88"/>
      <c r="I79" s="88"/>
      <c r="J79" s="89"/>
    </row>
    <row r="80" spans="1:10" x14ac:dyDescent="0.2">
      <c r="F80" s="88"/>
      <c r="G80" s="88"/>
      <c r="H80" s="88"/>
      <c r="I80" s="88"/>
      <c r="J80" s="89"/>
    </row>
  </sheetData>
  <sheetProtection algorithmName="SHA-512" hashValue="vvZv0gThdYuU8Hn4J4oM98zridS0guQZxcCss+D8a44kdSd7cEF6H+cFrgh9+FmXbgZfNGJthkcxLTXScoWOSg==" saltValue="9ILH4dLs5bZCDAN52Immy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75:E75"/>
    <mergeCell ref="C76:E76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B51:E51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5" t="s">
        <v>6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50" t="s">
        <v>7</v>
      </c>
      <c r="B2" s="49"/>
      <c r="C2" s="237"/>
      <c r="D2" s="237"/>
      <c r="E2" s="237"/>
      <c r="F2" s="237"/>
      <c r="G2" s="238"/>
    </row>
    <row r="3" spans="1:7" ht="24.95" customHeight="1" x14ac:dyDescent="0.2">
      <c r="A3" s="50" t="s">
        <v>8</v>
      </c>
      <c r="B3" s="49"/>
      <c r="C3" s="237"/>
      <c r="D3" s="237"/>
      <c r="E3" s="237"/>
      <c r="F3" s="237"/>
      <c r="G3" s="238"/>
    </row>
    <row r="4" spans="1:7" ht="24.95" customHeight="1" x14ac:dyDescent="0.2">
      <c r="A4" s="50" t="s">
        <v>9</v>
      </c>
      <c r="B4" s="49"/>
      <c r="C4" s="237"/>
      <c r="D4" s="237"/>
      <c r="E4" s="237"/>
      <c r="F4" s="237"/>
      <c r="G4" s="238"/>
    </row>
    <row r="5" spans="1:7" x14ac:dyDescent="0.2">
      <c r="B5" s="4"/>
      <c r="C5" s="5"/>
      <c r="D5" s="6"/>
    </row>
  </sheetData>
  <sheetProtection algorithmName="SHA-512" hashValue="jx9YHFuSzSXvlMjklwIyPtGcVAPR+N2PE12xP4/9pdFNsY9f1RmO1tL73pCXdTBawM6rI+pbefTeHv2H2Q+Aog==" saltValue="vgIAiNqAR/vBO5JtaAyZK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107</v>
      </c>
      <c r="B1" s="241"/>
      <c r="C1" s="241"/>
      <c r="D1" s="241"/>
      <c r="E1" s="241"/>
      <c r="F1" s="241"/>
      <c r="G1" s="241"/>
      <c r="AG1" t="s">
        <v>108</v>
      </c>
    </row>
    <row r="2" spans="1:60" ht="24.95" customHeight="1" x14ac:dyDescent="0.2">
      <c r="A2" s="141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109</v>
      </c>
    </row>
    <row r="3" spans="1:60" ht="24.95" customHeight="1" x14ac:dyDescent="0.2">
      <c r="A3" s="141" t="s">
        <v>8</v>
      </c>
      <c r="B3" s="49" t="s">
        <v>53</v>
      </c>
      <c r="C3" s="242" t="s">
        <v>54</v>
      </c>
      <c r="D3" s="243"/>
      <c r="E3" s="243"/>
      <c r="F3" s="243"/>
      <c r="G3" s="244"/>
      <c r="AC3" s="123" t="s">
        <v>109</v>
      </c>
      <c r="AG3" t="s">
        <v>110</v>
      </c>
    </row>
    <row r="4" spans="1:60" ht="24.95" customHeight="1" x14ac:dyDescent="0.2">
      <c r="A4" s="142" t="s">
        <v>9</v>
      </c>
      <c r="B4" s="143" t="s">
        <v>55</v>
      </c>
      <c r="C4" s="245" t="s">
        <v>56</v>
      </c>
      <c r="D4" s="246"/>
      <c r="E4" s="246"/>
      <c r="F4" s="246"/>
      <c r="G4" s="247"/>
      <c r="AG4" t="s">
        <v>111</v>
      </c>
    </row>
    <row r="5" spans="1:60" x14ac:dyDescent="0.2">
      <c r="D5" s="10"/>
    </row>
    <row r="6" spans="1:60" ht="38.25" x14ac:dyDescent="0.2">
      <c r="A6" s="145" t="s">
        <v>112</v>
      </c>
      <c r="B6" s="147" t="s">
        <v>113</v>
      </c>
      <c r="C6" s="147" t="s">
        <v>114</v>
      </c>
      <c r="D6" s="146" t="s">
        <v>115</v>
      </c>
      <c r="E6" s="145" t="s">
        <v>116</v>
      </c>
      <c r="F6" s="144" t="s">
        <v>117</v>
      </c>
      <c r="G6" s="145" t="s">
        <v>29</v>
      </c>
      <c r="H6" s="148" t="s">
        <v>30</v>
      </c>
      <c r="I6" s="148" t="s">
        <v>118</v>
      </c>
      <c r="J6" s="148" t="s">
        <v>31</v>
      </c>
      <c r="K6" s="148" t="s">
        <v>119</v>
      </c>
      <c r="L6" s="148" t="s">
        <v>120</v>
      </c>
      <c r="M6" s="148" t="s">
        <v>121</v>
      </c>
      <c r="N6" s="148" t="s">
        <v>122</v>
      </c>
      <c r="O6" s="148" t="s">
        <v>123</v>
      </c>
      <c r="P6" s="148" t="s">
        <v>124</v>
      </c>
      <c r="Q6" s="148" t="s">
        <v>125</v>
      </c>
      <c r="R6" s="148" t="s">
        <v>126</v>
      </c>
      <c r="S6" s="148" t="s">
        <v>127</v>
      </c>
      <c r="T6" s="148" t="s">
        <v>128</v>
      </c>
      <c r="U6" s="148" t="s">
        <v>129</v>
      </c>
      <c r="V6" s="148" t="s">
        <v>130</v>
      </c>
      <c r="W6" s="148" t="s">
        <v>131</v>
      </c>
      <c r="X6" s="148" t="s">
        <v>132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133</v>
      </c>
      <c r="B8" s="163" t="s">
        <v>105</v>
      </c>
      <c r="C8" s="177" t="s">
        <v>27</v>
      </c>
      <c r="D8" s="164"/>
      <c r="E8" s="165"/>
      <c r="F8" s="166"/>
      <c r="G8" s="166">
        <f>SUMIF(AG9:AG14,"&lt;&gt;NOR",G9:G14)</f>
        <v>0</v>
      </c>
      <c r="H8" s="166"/>
      <c r="I8" s="166">
        <f>SUM(I9:I14)</f>
        <v>0</v>
      </c>
      <c r="J8" s="166"/>
      <c r="K8" s="166">
        <f>SUM(K9:K14)</f>
        <v>0</v>
      </c>
      <c r="L8" s="166"/>
      <c r="M8" s="166">
        <f>SUM(M9:M14)</f>
        <v>0</v>
      </c>
      <c r="N8" s="166"/>
      <c r="O8" s="166">
        <f>SUM(O9:O14)</f>
        <v>0</v>
      </c>
      <c r="P8" s="166"/>
      <c r="Q8" s="166">
        <f>SUM(Q9:Q14)</f>
        <v>0</v>
      </c>
      <c r="R8" s="166"/>
      <c r="S8" s="166"/>
      <c r="T8" s="167"/>
      <c r="U8" s="161"/>
      <c r="V8" s="161">
        <f>SUM(V9:V14)</f>
        <v>0</v>
      </c>
      <c r="W8" s="161"/>
      <c r="X8" s="161"/>
      <c r="AG8" t="s">
        <v>134</v>
      </c>
    </row>
    <row r="9" spans="1:60" outlineLevel="1" x14ac:dyDescent="0.2">
      <c r="A9" s="168">
        <v>1</v>
      </c>
      <c r="B9" s="169" t="s">
        <v>135</v>
      </c>
      <c r="C9" s="178" t="s">
        <v>136</v>
      </c>
      <c r="D9" s="170" t="s">
        <v>137</v>
      </c>
      <c r="E9" s="171">
        <v>0.66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138</v>
      </c>
      <c r="T9" s="174" t="s">
        <v>139</v>
      </c>
      <c r="U9" s="158">
        <v>0</v>
      </c>
      <c r="V9" s="158">
        <f>ROUND(E9*U9,2)</f>
        <v>0</v>
      </c>
      <c r="W9" s="158"/>
      <c r="X9" s="158" t="s">
        <v>140</v>
      </c>
      <c r="Y9" s="149"/>
      <c r="Z9" s="149"/>
      <c r="AA9" s="149"/>
      <c r="AB9" s="149"/>
      <c r="AC9" s="149"/>
      <c r="AD9" s="149"/>
      <c r="AE9" s="149"/>
      <c r="AF9" s="149"/>
      <c r="AG9" s="149" t="s">
        <v>141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48" t="s">
        <v>142</v>
      </c>
      <c r="D10" s="249"/>
      <c r="E10" s="249"/>
      <c r="F10" s="249"/>
      <c r="G10" s="249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143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5" t="str">
        <f>C10</f>
        <v>Zaměření a vytýčení stávajících inženýrských sítí v místě stavby z hlediska jejich ochrany při provádění stavby.</v>
      </c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56"/>
      <c r="B11" s="157"/>
      <c r="C11" s="179" t="s">
        <v>144</v>
      </c>
      <c r="D11" s="159"/>
      <c r="E11" s="160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145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79" t="s">
        <v>146</v>
      </c>
      <c r="D12" s="159"/>
      <c r="E12" s="160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145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79" t="s">
        <v>147</v>
      </c>
      <c r="D13" s="159"/>
      <c r="E13" s="160">
        <v>0.66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145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239"/>
      <c r="D14" s="240"/>
      <c r="E14" s="240"/>
      <c r="F14" s="240"/>
      <c r="G14" s="240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148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2" t="s">
        <v>133</v>
      </c>
      <c r="B15" s="163" t="s">
        <v>106</v>
      </c>
      <c r="C15" s="177" t="s">
        <v>28</v>
      </c>
      <c r="D15" s="164"/>
      <c r="E15" s="165"/>
      <c r="F15" s="166"/>
      <c r="G15" s="166">
        <f>SUMIF(AG16:AG28,"&lt;&gt;NOR",G16:G28)</f>
        <v>0</v>
      </c>
      <c r="H15" s="166"/>
      <c r="I15" s="166">
        <f>SUM(I16:I28)</f>
        <v>0</v>
      </c>
      <c r="J15" s="166"/>
      <c r="K15" s="166">
        <f>SUM(K16:K28)</f>
        <v>0</v>
      </c>
      <c r="L15" s="166"/>
      <c r="M15" s="166">
        <f>SUM(M16:M28)</f>
        <v>0</v>
      </c>
      <c r="N15" s="166"/>
      <c r="O15" s="166">
        <f>SUM(O16:O28)</f>
        <v>0</v>
      </c>
      <c r="P15" s="166"/>
      <c r="Q15" s="166">
        <f>SUM(Q16:Q28)</f>
        <v>0</v>
      </c>
      <c r="R15" s="166"/>
      <c r="S15" s="166"/>
      <c r="T15" s="167"/>
      <c r="U15" s="161"/>
      <c r="V15" s="161">
        <f>SUM(V16:V28)</f>
        <v>0</v>
      </c>
      <c r="W15" s="161"/>
      <c r="X15" s="161"/>
      <c r="AG15" t="s">
        <v>134</v>
      </c>
    </row>
    <row r="16" spans="1:60" outlineLevel="1" x14ac:dyDescent="0.2">
      <c r="A16" s="168">
        <v>2</v>
      </c>
      <c r="B16" s="169" t="s">
        <v>149</v>
      </c>
      <c r="C16" s="178" t="s">
        <v>150</v>
      </c>
      <c r="D16" s="170" t="s">
        <v>137</v>
      </c>
      <c r="E16" s="171">
        <v>0.66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3"/>
      <c r="S16" s="173" t="s">
        <v>138</v>
      </c>
      <c r="T16" s="174" t="s">
        <v>139</v>
      </c>
      <c r="U16" s="158">
        <v>0</v>
      </c>
      <c r="V16" s="158">
        <f>ROUND(E16*U16,2)</f>
        <v>0</v>
      </c>
      <c r="W16" s="158"/>
      <c r="X16" s="158" t="s">
        <v>140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141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48" t="s">
        <v>151</v>
      </c>
      <c r="D17" s="249"/>
      <c r="E17" s="249"/>
      <c r="F17" s="249"/>
      <c r="G17" s="249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143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75" t="str">
        <f>C17</f>
        <v>Náklady na provedení skutečného zaměření stavby v rozsahu nezbytném pro zápis změny do katastru nemovitostí.</v>
      </c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56"/>
      <c r="B18" s="157"/>
      <c r="C18" s="179" t="s">
        <v>152</v>
      </c>
      <c r="D18" s="159"/>
      <c r="E18" s="160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145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79" t="s">
        <v>153</v>
      </c>
      <c r="D19" s="159"/>
      <c r="E19" s="160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145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79" t="s">
        <v>146</v>
      </c>
      <c r="D20" s="159"/>
      <c r="E20" s="160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145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79" t="s">
        <v>147</v>
      </c>
      <c r="D21" s="159"/>
      <c r="E21" s="160">
        <v>0.66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145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39"/>
      <c r="D22" s="240"/>
      <c r="E22" s="240"/>
      <c r="F22" s="240"/>
      <c r="G22" s="240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148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8">
        <v>3</v>
      </c>
      <c r="B23" s="169" t="s">
        <v>154</v>
      </c>
      <c r="C23" s="178" t="s">
        <v>155</v>
      </c>
      <c r="D23" s="170" t="s">
        <v>137</v>
      </c>
      <c r="E23" s="171">
        <v>0.66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/>
      <c r="S23" s="173" t="s">
        <v>138</v>
      </c>
      <c r="T23" s="174" t="s">
        <v>139</v>
      </c>
      <c r="U23" s="158">
        <v>0</v>
      </c>
      <c r="V23" s="158">
        <f>ROUND(E23*U23,2)</f>
        <v>0</v>
      </c>
      <c r="W23" s="158"/>
      <c r="X23" s="158" t="s">
        <v>140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141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48" t="s">
        <v>156</v>
      </c>
      <c r="D24" s="249"/>
      <c r="E24" s="249"/>
      <c r="F24" s="249"/>
      <c r="G24" s="249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143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56"/>
      <c r="B25" s="157"/>
      <c r="C25" s="179" t="s">
        <v>157</v>
      </c>
      <c r="D25" s="159"/>
      <c r="E25" s="160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145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79" t="s">
        <v>146</v>
      </c>
      <c r="D26" s="159"/>
      <c r="E26" s="160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145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79" t="s">
        <v>147</v>
      </c>
      <c r="D27" s="159"/>
      <c r="E27" s="160">
        <v>0.66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145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39"/>
      <c r="D28" s="240"/>
      <c r="E28" s="240"/>
      <c r="F28" s="240"/>
      <c r="G28" s="240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148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2" t="s">
        <v>133</v>
      </c>
      <c r="B29" s="163" t="s">
        <v>105</v>
      </c>
      <c r="C29" s="177" t="s">
        <v>27</v>
      </c>
      <c r="D29" s="164"/>
      <c r="E29" s="165"/>
      <c r="F29" s="166"/>
      <c r="G29" s="166">
        <f>SUMIF(AG30:AG60,"&lt;&gt;NOR",G30:G60)</f>
        <v>0</v>
      </c>
      <c r="H29" s="166"/>
      <c r="I29" s="166">
        <f>SUM(I30:I60)</f>
        <v>0</v>
      </c>
      <c r="J29" s="166"/>
      <c r="K29" s="166">
        <f>SUM(K30:K60)</f>
        <v>0</v>
      </c>
      <c r="L29" s="166"/>
      <c r="M29" s="166">
        <f>SUM(M30:M60)</f>
        <v>0</v>
      </c>
      <c r="N29" s="166"/>
      <c r="O29" s="166">
        <f>SUM(O30:O60)</f>
        <v>0</v>
      </c>
      <c r="P29" s="166"/>
      <c r="Q29" s="166">
        <f>SUM(Q30:Q60)</f>
        <v>0</v>
      </c>
      <c r="R29" s="166"/>
      <c r="S29" s="166"/>
      <c r="T29" s="167"/>
      <c r="U29" s="161"/>
      <c r="V29" s="161">
        <f>SUM(V30:V60)</f>
        <v>0</v>
      </c>
      <c r="W29" s="161"/>
      <c r="X29" s="161"/>
      <c r="AG29" t="s">
        <v>134</v>
      </c>
    </row>
    <row r="30" spans="1:60" outlineLevel="1" x14ac:dyDescent="0.2">
      <c r="A30" s="168">
        <v>4</v>
      </c>
      <c r="B30" s="169" t="s">
        <v>158</v>
      </c>
      <c r="C30" s="178" t="s">
        <v>159</v>
      </c>
      <c r="D30" s="170" t="s">
        <v>137</v>
      </c>
      <c r="E30" s="171">
        <v>0.66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/>
      <c r="S30" s="173" t="s">
        <v>138</v>
      </c>
      <c r="T30" s="174" t="s">
        <v>139</v>
      </c>
      <c r="U30" s="158">
        <v>0</v>
      </c>
      <c r="V30" s="158">
        <f>ROUND(E30*U30,2)</f>
        <v>0</v>
      </c>
      <c r="W30" s="158"/>
      <c r="X30" s="158" t="s">
        <v>140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141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56"/>
      <c r="B31" s="157"/>
      <c r="C31" s="248" t="s">
        <v>160</v>
      </c>
      <c r="D31" s="249"/>
      <c r="E31" s="249"/>
      <c r="F31" s="249"/>
      <c r="G31" s="249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143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75" t="str">
        <f>C31</f>
        <v>Náklady zhotovitele, související s prováděním zkoušek a revizí předepsaných technickými normami nebo objednatelem a které jsou pro provedení díla nezbytné.</v>
      </c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56"/>
      <c r="B32" s="157"/>
      <c r="C32" s="179" t="s">
        <v>161</v>
      </c>
      <c r="D32" s="159"/>
      <c r="E32" s="160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145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79" t="s">
        <v>146</v>
      </c>
      <c r="D33" s="159"/>
      <c r="E33" s="160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145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79" t="s">
        <v>147</v>
      </c>
      <c r="D34" s="159"/>
      <c r="E34" s="160">
        <v>0.66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145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39"/>
      <c r="D35" s="240"/>
      <c r="E35" s="240"/>
      <c r="F35" s="240"/>
      <c r="G35" s="240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148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8">
        <v>5</v>
      </c>
      <c r="B36" s="169" t="s">
        <v>162</v>
      </c>
      <c r="C36" s="178" t="s">
        <v>163</v>
      </c>
      <c r="D36" s="170" t="s">
        <v>137</v>
      </c>
      <c r="E36" s="171">
        <v>0.66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/>
      <c r="S36" s="173" t="s">
        <v>138</v>
      </c>
      <c r="T36" s="174" t="s">
        <v>139</v>
      </c>
      <c r="U36" s="158">
        <v>0</v>
      </c>
      <c r="V36" s="158">
        <f>ROUND(E36*U36,2)</f>
        <v>0</v>
      </c>
      <c r="W36" s="158"/>
      <c r="X36" s="158" t="s">
        <v>140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141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56"/>
      <c r="B37" s="157"/>
      <c r="C37" s="248" t="s">
        <v>164</v>
      </c>
      <c r="D37" s="249"/>
      <c r="E37" s="249"/>
      <c r="F37" s="249"/>
      <c r="G37" s="249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143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75" t="str">
        <f>C37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79" t="s">
        <v>165</v>
      </c>
      <c r="D38" s="159"/>
      <c r="E38" s="160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145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79" t="s">
        <v>166</v>
      </c>
      <c r="D39" s="159"/>
      <c r="E39" s="160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145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79" t="s">
        <v>167</v>
      </c>
      <c r="D40" s="159"/>
      <c r="E40" s="160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145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79" t="s">
        <v>168</v>
      </c>
      <c r="D41" s="159"/>
      <c r="E41" s="160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145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56"/>
      <c r="B42" s="157"/>
      <c r="C42" s="179" t="s">
        <v>169</v>
      </c>
      <c r="D42" s="159"/>
      <c r="E42" s="160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145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56"/>
      <c r="B43" s="157"/>
      <c r="C43" s="179" t="s">
        <v>170</v>
      </c>
      <c r="D43" s="159"/>
      <c r="E43" s="160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145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79" t="s">
        <v>146</v>
      </c>
      <c r="D44" s="159"/>
      <c r="E44" s="160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145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79" t="s">
        <v>147</v>
      </c>
      <c r="D45" s="159"/>
      <c r="E45" s="160">
        <v>0.66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145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239"/>
      <c r="D46" s="240"/>
      <c r="E46" s="240"/>
      <c r="F46" s="240"/>
      <c r="G46" s="240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148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68">
        <v>6</v>
      </c>
      <c r="B47" s="169" t="s">
        <v>171</v>
      </c>
      <c r="C47" s="178" t="s">
        <v>172</v>
      </c>
      <c r="D47" s="170" t="s">
        <v>137</v>
      </c>
      <c r="E47" s="171">
        <v>0.66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/>
      <c r="S47" s="173" t="s">
        <v>138</v>
      </c>
      <c r="T47" s="174" t="s">
        <v>139</v>
      </c>
      <c r="U47" s="158">
        <v>0</v>
      </c>
      <c r="V47" s="158">
        <f>ROUND(E47*U47,2)</f>
        <v>0</v>
      </c>
      <c r="W47" s="158"/>
      <c r="X47" s="158" t="s">
        <v>140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141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56"/>
      <c r="B48" s="157"/>
      <c r="C48" s="248" t="s">
        <v>173</v>
      </c>
      <c r="D48" s="249"/>
      <c r="E48" s="249"/>
      <c r="F48" s="249"/>
      <c r="G48" s="249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143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75" t="str">
        <f>C48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56"/>
      <c r="B49" s="157"/>
      <c r="C49" s="179" t="s">
        <v>174</v>
      </c>
      <c r="D49" s="159"/>
      <c r="E49" s="160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145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79" t="s">
        <v>146</v>
      </c>
      <c r="D50" s="159"/>
      <c r="E50" s="160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145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79" t="s">
        <v>147</v>
      </c>
      <c r="D51" s="159"/>
      <c r="E51" s="160">
        <v>0.66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145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239"/>
      <c r="D52" s="240"/>
      <c r="E52" s="240"/>
      <c r="F52" s="240"/>
      <c r="G52" s="240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148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68">
        <v>7</v>
      </c>
      <c r="B53" s="169" t="s">
        <v>175</v>
      </c>
      <c r="C53" s="178" t="s">
        <v>176</v>
      </c>
      <c r="D53" s="170" t="s">
        <v>177</v>
      </c>
      <c r="E53" s="171">
        <v>0.66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3"/>
      <c r="S53" s="173" t="s">
        <v>138</v>
      </c>
      <c r="T53" s="174" t="s">
        <v>139</v>
      </c>
      <c r="U53" s="158">
        <v>0</v>
      </c>
      <c r="V53" s="158">
        <f>ROUND(E53*U53,2)</f>
        <v>0</v>
      </c>
      <c r="W53" s="158"/>
      <c r="X53" s="158" t="s">
        <v>140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141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56"/>
      <c r="B54" s="157"/>
      <c r="C54" s="179" t="s">
        <v>178</v>
      </c>
      <c r="D54" s="159"/>
      <c r="E54" s="160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145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79" t="s">
        <v>179</v>
      </c>
      <c r="D55" s="159"/>
      <c r="E55" s="160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145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56"/>
      <c r="B56" s="157"/>
      <c r="C56" s="179" t="s">
        <v>180</v>
      </c>
      <c r="D56" s="159"/>
      <c r="E56" s="160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145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79" t="s">
        <v>181</v>
      </c>
      <c r="D57" s="159"/>
      <c r="E57" s="160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145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79" t="s">
        <v>146</v>
      </c>
      <c r="D58" s="159"/>
      <c r="E58" s="160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145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79" t="s">
        <v>147</v>
      </c>
      <c r="D59" s="159"/>
      <c r="E59" s="160">
        <v>0.66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145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239"/>
      <c r="D60" s="240"/>
      <c r="E60" s="240"/>
      <c r="F60" s="240"/>
      <c r="G60" s="240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148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x14ac:dyDescent="0.2">
      <c r="A61" s="3"/>
      <c r="B61" s="4"/>
      <c r="C61" s="180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v>15</v>
      </c>
      <c r="AF61">
        <v>21</v>
      </c>
      <c r="AG61" t="s">
        <v>120</v>
      </c>
    </row>
    <row r="62" spans="1:60" x14ac:dyDescent="0.2">
      <c r="A62" s="152"/>
      <c r="B62" s="153" t="s">
        <v>29</v>
      </c>
      <c r="C62" s="181"/>
      <c r="D62" s="154"/>
      <c r="E62" s="155"/>
      <c r="F62" s="155"/>
      <c r="G62" s="176">
        <f>G8+G15+G29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f>SUMIF(L7:L60,AE61,G7:G60)</f>
        <v>0</v>
      </c>
      <c r="AF62">
        <f>SUMIF(L7:L60,AF61,G7:G60)</f>
        <v>0</v>
      </c>
      <c r="AG62" t="s">
        <v>182</v>
      </c>
    </row>
    <row r="63" spans="1:60" x14ac:dyDescent="0.2">
      <c r="C63" s="182"/>
      <c r="D63" s="10"/>
      <c r="AG63" t="s">
        <v>183</v>
      </c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YH7zbvRogIKO1j0b0lvUTyg1dJZ/h91+uv/o9WPW6wd0w2gp2l5d3z+VW+MglI7kpmz+Ahl9HcNmUK9kCSVVw==" saltValue="n1XcCZDG+p4WAippAt3Pmg==" spinCount="100000" sheet="1"/>
  <mergeCells count="17">
    <mergeCell ref="C37:G37"/>
    <mergeCell ref="C46:G46"/>
    <mergeCell ref="C48:G48"/>
    <mergeCell ref="C52:G52"/>
    <mergeCell ref="C60:G60"/>
    <mergeCell ref="C35:G35"/>
    <mergeCell ref="A1:G1"/>
    <mergeCell ref="C2:G2"/>
    <mergeCell ref="C3:G3"/>
    <mergeCell ref="C4:G4"/>
    <mergeCell ref="C10:G10"/>
    <mergeCell ref="C14:G14"/>
    <mergeCell ref="C17:G17"/>
    <mergeCell ref="C22:G22"/>
    <mergeCell ref="C24:G24"/>
    <mergeCell ref="C28:G28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107</v>
      </c>
      <c r="B1" s="241"/>
      <c r="C1" s="241"/>
      <c r="D1" s="241"/>
      <c r="E1" s="241"/>
      <c r="F1" s="241"/>
      <c r="G1" s="241"/>
      <c r="AG1" t="s">
        <v>108</v>
      </c>
    </row>
    <row r="2" spans="1:60" ht="24.95" customHeight="1" x14ac:dyDescent="0.2">
      <c r="A2" s="141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109</v>
      </c>
    </row>
    <row r="3" spans="1:60" ht="24.95" customHeight="1" x14ac:dyDescent="0.2">
      <c r="A3" s="141" t="s">
        <v>8</v>
      </c>
      <c r="B3" s="49" t="s">
        <v>53</v>
      </c>
      <c r="C3" s="242" t="s">
        <v>54</v>
      </c>
      <c r="D3" s="243"/>
      <c r="E3" s="243"/>
      <c r="F3" s="243"/>
      <c r="G3" s="244"/>
      <c r="AC3" s="123" t="s">
        <v>109</v>
      </c>
      <c r="AG3" t="s">
        <v>110</v>
      </c>
    </row>
    <row r="4" spans="1:60" ht="24.95" customHeight="1" x14ac:dyDescent="0.2">
      <c r="A4" s="142" t="s">
        <v>9</v>
      </c>
      <c r="B4" s="143" t="s">
        <v>55</v>
      </c>
      <c r="C4" s="245" t="s">
        <v>57</v>
      </c>
      <c r="D4" s="246"/>
      <c r="E4" s="246"/>
      <c r="F4" s="246"/>
      <c r="G4" s="247"/>
      <c r="AG4" t="s">
        <v>111</v>
      </c>
    </row>
    <row r="5" spans="1:60" x14ac:dyDescent="0.2">
      <c r="D5" s="10"/>
    </row>
    <row r="6" spans="1:60" ht="38.25" x14ac:dyDescent="0.2">
      <c r="A6" s="145" t="s">
        <v>112</v>
      </c>
      <c r="B6" s="147" t="s">
        <v>113</v>
      </c>
      <c r="C6" s="147" t="s">
        <v>114</v>
      </c>
      <c r="D6" s="146" t="s">
        <v>115</v>
      </c>
      <c r="E6" s="145" t="s">
        <v>116</v>
      </c>
      <c r="F6" s="144" t="s">
        <v>117</v>
      </c>
      <c r="G6" s="145" t="s">
        <v>29</v>
      </c>
      <c r="H6" s="148" t="s">
        <v>30</v>
      </c>
      <c r="I6" s="148" t="s">
        <v>118</v>
      </c>
      <c r="J6" s="148" t="s">
        <v>31</v>
      </c>
      <c r="K6" s="148" t="s">
        <v>119</v>
      </c>
      <c r="L6" s="148" t="s">
        <v>120</v>
      </c>
      <c r="M6" s="148" t="s">
        <v>121</v>
      </c>
      <c r="N6" s="148" t="s">
        <v>122</v>
      </c>
      <c r="O6" s="148" t="s">
        <v>123</v>
      </c>
      <c r="P6" s="148" t="s">
        <v>124</v>
      </c>
      <c r="Q6" s="148" t="s">
        <v>125</v>
      </c>
      <c r="R6" s="148" t="s">
        <v>126</v>
      </c>
      <c r="S6" s="148" t="s">
        <v>127</v>
      </c>
      <c r="T6" s="148" t="s">
        <v>128</v>
      </c>
      <c r="U6" s="148" t="s">
        <v>129</v>
      </c>
      <c r="V6" s="148" t="s">
        <v>130</v>
      </c>
      <c r="W6" s="148" t="s">
        <v>131</v>
      </c>
      <c r="X6" s="148" t="s">
        <v>132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133</v>
      </c>
      <c r="B8" s="163" t="s">
        <v>105</v>
      </c>
      <c r="C8" s="177" t="s">
        <v>27</v>
      </c>
      <c r="D8" s="164"/>
      <c r="E8" s="165"/>
      <c r="F8" s="166"/>
      <c r="G8" s="166">
        <f>SUMIF(AG9:AG14,"&lt;&gt;NOR",G9:G14)</f>
        <v>0</v>
      </c>
      <c r="H8" s="166"/>
      <c r="I8" s="166">
        <f>SUM(I9:I14)</f>
        <v>0</v>
      </c>
      <c r="J8" s="166"/>
      <c r="K8" s="166">
        <f>SUM(K9:K14)</f>
        <v>0</v>
      </c>
      <c r="L8" s="166"/>
      <c r="M8" s="166">
        <f>SUM(M9:M14)</f>
        <v>0</v>
      </c>
      <c r="N8" s="166"/>
      <c r="O8" s="166">
        <f>SUM(O9:O14)</f>
        <v>0</v>
      </c>
      <c r="P8" s="166"/>
      <c r="Q8" s="166">
        <f>SUM(Q9:Q14)</f>
        <v>0</v>
      </c>
      <c r="R8" s="166"/>
      <c r="S8" s="166"/>
      <c r="T8" s="167"/>
      <c r="U8" s="161"/>
      <c r="V8" s="161">
        <f>SUM(V9:V14)</f>
        <v>0</v>
      </c>
      <c r="W8" s="161"/>
      <c r="X8" s="161"/>
      <c r="AG8" t="s">
        <v>134</v>
      </c>
    </row>
    <row r="9" spans="1:60" outlineLevel="1" x14ac:dyDescent="0.2">
      <c r="A9" s="168">
        <v>1</v>
      </c>
      <c r="B9" s="169" t="s">
        <v>135</v>
      </c>
      <c r="C9" s="178" t="s">
        <v>136</v>
      </c>
      <c r="D9" s="170" t="s">
        <v>137</v>
      </c>
      <c r="E9" s="171">
        <v>0.34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138</v>
      </c>
      <c r="T9" s="174" t="s">
        <v>139</v>
      </c>
      <c r="U9" s="158">
        <v>0</v>
      </c>
      <c r="V9" s="158">
        <f>ROUND(E9*U9,2)</f>
        <v>0</v>
      </c>
      <c r="W9" s="158"/>
      <c r="X9" s="158" t="s">
        <v>140</v>
      </c>
      <c r="Y9" s="149"/>
      <c r="Z9" s="149"/>
      <c r="AA9" s="149"/>
      <c r="AB9" s="149"/>
      <c r="AC9" s="149"/>
      <c r="AD9" s="149"/>
      <c r="AE9" s="149"/>
      <c r="AF9" s="149"/>
      <c r="AG9" s="149" t="s">
        <v>141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48" t="s">
        <v>142</v>
      </c>
      <c r="D10" s="249"/>
      <c r="E10" s="249"/>
      <c r="F10" s="249"/>
      <c r="G10" s="249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143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5" t="str">
        <f>C10</f>
        <v>Zaměření a vytýčení stávajících inženýrských sítí v místě stavby z hlediska jejich ochrany při provádění stavby.</v>
      </c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56"/>
      <c r="B11" s="157"/>
      <c r="C11" s="179" t="s">
        <v>144</v>
      </c>
      <c r="D11" s="159"/>
      <c r="E11" s="160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145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79" t="s">
        <v>184</v>
      </c>
      <c r="D12" s="159"/>
      <c r="E12" s="160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145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79" t="s">
        <v>185</v>
      </c>
      <c r="D13" s="159"/>
      <c r="E13" s="160">
        <v>0.34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145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239"/>
      <c r="D14" s="240"/>
      <c r="E14" s="240"/>
      <c r="F14" s="240"/>
      <c r="G14" s="240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148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2" t="s">
        <v>133</v>
      </c>
      <c r="B15" s="163" t="s">
        <v>106</v>
      </c>
      <c r="C15" s="177" t="s">
        <v>28</v>
      </c>
      <c r="D15" s="164"/>
      <c r="E15" s="165"/>
      <c r="F15" s="166"/>
      <c r="G15" s="166">
        <f>SUMIF(AG16:AG28,"&lt;&gt;NOR",G16:G28)</f>
        <v>0</v>
      </c>
      <c r="H15" s="166"/>
      <c r="I15" s="166">
        <f>SUM(I16:I28)</f>
        <v>0</v>
      </c>
      <c r="J15" s="166"/>
      <c r="K15" s="166">
        <f>SUM(K16:K28)</f>
        <v>0</v>
      </c>
      <c r="L15" s="166"/>
      <c r="M15" s="166">
        <f>SUM(M16:M28)</f>
        <v>0</v>
      </c>
      <c r="N15" s="166"/>
      <c r="O15" s="166">
        <f>SUM(O16:O28)</f>
        <v>0</v>
      </c>
      <c r="P15" s="166"/>
      <c r="Q15" s="166">
        <f>SUM(Q16:Q28)</f>
        <v>0</v>
      </c>
      <c r="R15" s="166"/>
      <c r="S15" s="166"/>
      <c r="T15" s="167"/>
      <c r="U15" s="161"/>
      <c r="V15" s="161">
        <f>SUM(V16:V28)</f>
        <v>0</v>
      </c>
      <c r="W15" s="161"/>
      <c r="X15" s="161"/>
      <c r="AG15" t="s">
        <v>134</v>
      </c>
    </row>
    <row r="16" spans="1:60" outlineLevel="1" x14ac:dyDescent="0.2">
      <c r="A16" s="168">
        <v>2</v>
      </c>
      <c r="B16" s="169" t="s">
        <v>149</v>
      </c>
      <c r="C16" s="178" t="s">
        <v>150</v>
      </c>
      <c r="D16" s="170" t="s">
        <v>137</v>
      </c>
      <c r="E16" s="171">
        <v>0.34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3"/>
      <c r="S16" s="173" t="s">
        <v>138</v>
      </c>
      <c r="T16" s="174" t="s">
        <v>139</v>
      </c>
      <c r="U16" s="158">
        <v>0</v>
      </c>
      <c r="V16" s="158">
        <f>ROUND(E16*U16,2)</f>
        <v>0</v>
      </c>
      <c r="W16" s="158"/>
      <c r="X16" s="158" t="s">
        <v>140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141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48" t="s">
        <v>151</v>
      </c>
      <c r="D17" s="249"/>
      <c r="E17" s="249"/>
      <c r="F17" s="249"/>
      <c r="G17" s="249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143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75" t="str">
        <f>C17</f>
        <v>Náklady na provedení skutečného zaměření stavby v rozsahu nezbytném pro zápis změny do katastru nemovitostí.</v>
      </c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56"/>
      <c r="B18" s="157"/>
      <c r="C18" s="179" t="s">
        <v>152</v>
      </c>
      <c r="D18" s="159"/>
      <c r="E18" s="160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145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79" t="s">
        <v>153</v>
      </c>
      <c r="D19" s="159"/>
      <c r="E19" s="160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145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79" t="s">
        <v>184</v>
      </c>
      <c r="D20" s="159"/>
      <c r="E20" s="160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145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79" t="s">
        <v>185</v>
      </c>
      <c r="D21" s="159"/>
      <c r="E21" s="160">
        <v>0.34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145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39"/>
      <c r="D22" s="240"/>
      <c r="E22" s="240"/>
      <c r="F22" s="240"/>
      <c r="G22" s="240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148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8">
        <v>3</v>
      </c>
      <c r="B23" s="169" t="s">
        <v>154</v>
      </c>
      <c r="C23" s="178" t="s">
        <v>155</v>
      </c>
      <c r="D23" s="170" t="s">
        <v>137</v>
      </c>
      <c r="E23" s="171">
        <v>0.34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/>
      <c r="S23" s="173" t="s">
        <v>138</v>
      </c>
      <c r="T23" s="174" t="s">
        <v>139</v>
      </c>
      <c r="U23" s="158">
        <v>0</v>
      </c>
      <c r="V23" s="158">
        <f>ROUND(E23*U23,2)</f>
        <v>0</v>
      </c>
      <c r="W23" s="158"/>
      <c r="X23" s="158" t="s">
        <v>140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141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48" t="s">
        <v>156</v>
      </c>
      <c r="D24" s="249"/>
      <c r="E24" s="249"/>
      <c r="F24" s="249"/>
      <c r="G24" s="249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143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56"/>
      <c r="B25" s="157"/>
      <c r="C25" s="179" t="s">
        <v>157</v>
      </c>
      <c r="D25" s="159"/>
      <c r="E25" s="160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145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79" t="s">
        <v>184</v>
      </c>
      <c r="D26" s="159"/>
      <c r="E26" s="160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145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79" t="s">
        <v>185</v>
      </c>
      <c r="D27" s="159"/>
      <c r="E27" s="160">
        <v>0.34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145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39"/>
      <c r="D28" s="240"/>
      <c r="E28" s="240"/>
      <c r="F28" s="240"/>
      <c r="G28" s="240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148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2" t="s">
        <v>133</v>
      </c>
      <c r="B29" s="163" t="s">
        <v>105</v>
      </c>
      <c r="C29" s="177" t="s">
        <v>27</v>
      </c>
      <c r="D29" s="164"/>
      <c r="E29" s="165"/>
      <c r="F29" s="166"/>
      <c r="G29" s="166">
        <f>SUMIF(AG30:AG60,"&lt;&gt;NOR",G30:G60)</f>
        <v>0</v>
      </c>
      <c r="H29" s="166"/>
      <c r="I29" s="166">
        <f>SUM(I30:I60)</f>
        <v>0</v>
      </c>
      <c r="J29" s="166"/>
      <c r="K29" s="166">
        <f>SUM(K30:K60)</f>
        <v>0</v>
      </c>
      <c r="L29" s="166"/>
      <c r="M29" s="166">
        <f>SUM(M30:M60)</f>
        <v>0</v>
      </c>
      <c r="N29" s="166"/>
      <c r="O29" s="166">
        <f>SUM(O30:O60)</f>
        <v>0</v>
      </c>
      <c r="P29" s="166"/>
      <c r="Q29" s="166">
        <f>SUM(Q30:Q60)</f>
        <v>0</v>
      </c>
      <c r="R29" s="166"/>
      <c r="S29" s="166"/>
      <c r="T29" s="167"/>
      <c r="U29" s="161"/>
      <c r="V29" s="161">
        <f>SUM(V30:V60)</f>
        <v>0</v>
      </c>
      <c r="W29" s="161"/>
      <c r="X29" s="161"/>
      <c r="AG29" t="s">
        <v>134</v>
      </c>
    </row>
    <row r="30" spans="1:60" outlineLevel="1" x14ac:dyDescent="0.2">
      <c r="A30" s="168">
        <v>4</v>
      </c>
      <c r="B30" s="169" t="s">
        <v>158</v>
      </c>
      <c r="C30" s="178" t="s">
        <v>159</v>
      </c>
      <c r="D30" s="170" t="s">
        <v>137</v>
      </c>
      <c r="E30" s="171">
        <v>0.34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/>
      <c r="S30" s="173" t="s">
        <v>138</v>
      </c>
      <c r="T30" s="174" t="s">
        <v>139</v>
      </c>
      <c r="U30" s="158">
        <v>0</v>
      </c>
      <c r="V30" s="158">
        <f>ROUND(E30*U30,2)</f>
        <v>0</v>
      </c>
      <c r="W30" s="158"/>
      <c r="X30" s="158" t="s">
        <v>140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141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56"/>
      <c r="B31" s="157"/>
      <c r="C31" s="248" t="s">
        <v>160</v>
      </c>
      <c r="D31" s="249"/>
      <c r="E31" s="249"/>
      <c r="F31" s="249"/>
      <c r="G31" s="249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143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75" t="str">
        <f>C31</f>
        <v>Náklady zhotovitele, související s prováděním zkoušek a revizí předepsaných technickými normami nebo objednatelem a které jsou pro provedení díla nezbytné.</v>
      </c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56"/>
      <c r="B32" s="157"/>
      <c r="C32" s="179" t="s">
        <v>161</v>
      </c>
      <c r="D32" s="159"/>
      <c r="E32" s="160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145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79" t="s">
        <v>184</v>
      </c>
      <c r="D33" s="159"/>
      <c r="E33" s="160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145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79" t="s">
        <v>185</v>
      </c>
      <c r="D34" s="159"/>
      <c r="E34" s="160">
        <v>0.34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145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39"/>
      <c r="D35" s="240"/>
      <c r="E35" s="240"/>
      <c r="F35" s="240"/>
      <c r="G35" s="240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148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8">
        <v>5</v>
      </c>
      <c r="B36" s="169" t="s">
        <v>162</v>
      </c>
      <c r="C36" s="178" t="s">
        <v>163</v>
      </c>
      <c r="D36" s="170" t="s">
        <v>137</v>
      </c>
      <c r="E36" s="171">
        <v>0.34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/>
      <c r="S36" s="173" t="s">
        <v>138</v>
      </c>
      <c r="T36" s="174" t="s">
        <v>139</v>
      </c>
      <c r="U36" s="158">
        <v>0</v>
      </c>
      <c r="V36" s="158">
        <f>ROUND(E36*U36,2)</f>
        <v>0</v>
      </c>
      <c r="W36" s="158"/>
      <c r="X36" s="158" t="s">
        <v>140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141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56"/>
      <c r="B37" s="157"/>
      <c r="C37" s="248" t="s">
        <v>164</v>
      </c>
      <c r="D37" s="249"/>
      <c r="E37" s="249"/>
      <c r="F37" s="249"/>
      <c r="G37" s="249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143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75" t="str">
        <f>C37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79" t="s">
        <v>165</v>
      </c>
      <c r="D38" s="159"/>
      <c r="E38" s="160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145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79" t="s">
        <v>166</v>
      </c>
      <c r="D39" s="159"/>
      <c r="E39" s="160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145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79" t="s">
        <v>167</v>
      </c>
      <c r="D40" s="159"/>
      <c r="E40" s="160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145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79" t="s">
        <v>168</v>
      </c>
      <c r="D41" s="159"/>
      <c r="E41" s="160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145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56"/>
      <c r="B42" s="157"/>
      <c r="C42" s="179" t="s">
        <v>169</v>
      </c>
      <c r="D42" s="159"/>
      <c r="E42" s="160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145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56"/>
      <c r="B43" s="157"/>
      <c r="C43" s="179" t="s">
        <v>170</v>
      </c>
      <c r="D43" s="159"/>
      <c r="E43" s="160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145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79" t="s">
        <v>146</v>
      </c>
      <c r="D44" s="159"/>
      <c r="E44" s="160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145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79" t="s">
        <v>185</v>
      </c>
      <c r="D45" s="159"/>
      <c r="E45" s="160">
        <v>0.34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145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239"/>
      <c r="D46" s="240"/>
      <c r="E46" s="240"/>
      <c r="F46" s="240"/>
      <c r="G46" s="240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148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68">
        <v>6</v>
      </c>
      <c r="B47" s="169" t="s">
        <v>171</v>
      </c>
      <c r="C47" s="178" t="s">
        <v>172</v>
      </c>
      <c r="D47" s="170" t="s">
        <v>137</v>
      </c>
      <c r="E47" s="171">
        <v>0.34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/>
      <c r="S47" s="173" t="s">
        <v>138</v>
      </c>
      <c r="T47" s="174" t="s">
        <v>139</v>
      </c>
      <c r="U47" s="158">
        <v>0</v>
      </c>
      <c r="V47" s="158">
        <f>ROUND(E47*U47,2)</f>
        <v>0</v>
      </c>
      <c r="W47" s="158"/>
      <c r="X47" s="158" t="s">
        <v>140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141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56"/>
      <c r="B48" s="157"/>
      <c r="C48" s="248" t="s">
        <v>173</v>
      </c>
      <c r="D48" s="249"/>
      <c r="E48" s="249"/>
      <c r="F48" s="249"/>
      <c r="G48" s="249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143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75" t="str">
        <f>C48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56"/>
      <c r="B49" s="157"/>
      <c r="C49" s="179" t="s">
        <v>174</v>
      </c>
      <c r="D49" s="159"/>
      <c r="E49" s="160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145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79" t="s">
        <v>184</v>
      </c>
      <c r="D50" s="159"/>
      <c r="E50" s="160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145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79" t="s">
        <v>185</v>
      </c>
      <c r="D51" s="159"/>
      <c r="E51" s="160">
        <v>0.34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145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239"/>
      <c r="D52" s="240"/>
      <c r="E52" s="240"/>
      <c r="F52" s="240"/>
      <c r="G52" s="240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148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68">
        <v>7</v>
      </c>
      <c r="B53" s="169" t="s">
        <v>175</v>
      </c>
      <c r="C53" s="178" t="s">
        <v>176</v>
      </c>
      <c r="D53" s="170" t="s">
        <v>177</v>
      </c>
      <c r="E53" s="171">
        <v>0.66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3"/>
      <c r="S53" s="173" t="s">
        <v>138</v>
      </c>
      <c r="T53" s="174" t="s">
        <v>139</v>
      </c>
      <c r="U53" s="158">
        <v>0</v>
      </c>
      <c r="V53" s="158">
        <f>ROUND(E53*U53,2)</f>
        <v>0</v>
      </c>
      <c r="W53" s="158"/>
      <c r="X53" s="158" t="s">
        <v>140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141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56"/>
      <c r="B54" s="157"/>
      <c r="C54" s="179" t="s">
        <v>178</v>
      </c>
      <c r="D54" s="159"/>
      <c r="E54" s="160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145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79" t="s">
        <v>179</v>
      </c>
      <c r="D55" s="159"/>
      <c r="E55" s="160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145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56"/>
      <c r="B56" s="157"/>
      <c r="C56" s="179" t="s">
        <v>180</v>
      </c>
      <c r="D56" s="159"/>
      <c r="E56" s="160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145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79" t="s">
        <v>181</v>
      </c>
      <c r="D57" s="159"/>
      <c r="E57" s="160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145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79" t="s">
        <v>146</v>
      </c>
      <c r="D58" s="159"/>
      <c r="E58" s="160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145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79" t="s">
        <v>147</v>
      </c>
      <c r="D59" s="159"/>
      <c r="E59" s="160">
        <v>0.66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145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239"/>
      <c r="D60" s="240"/>
      <c r="E60" s="240"/>
      <c r="F60" s="240"/>
      <c r="G60" s="240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148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x14ac:dyDescent="0.2">
      <c r="A61" s="3"/>
      <c r="B61" s="4"/>
      <c r="C61" s="180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v>15</v>
      </c>
      <c r="AF61">
        <v>21</v>
      </c>
      <c r="AG61" t="s">
        <v>120</v>
      </c>
    </row>
    <row r="62" spans="1:60" x14ac:dyDescent="0.2">
      <c r="A62" s="152"/>
      <c r="B62" s="153" t="s">
        <v>29</v>
      </c>
      <c r="C62" s="181"/>
      <c r="D62" s="154"/>
      <c r="E62" s="155"/>
      <c r="F62" s="155"/>
      <c r="G62" s="176">
        <f>G8+G15+G29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f>SUMIF(L7:L60,AE61,G7:G60)</f>
        <v>0</v>
      </c>
      <c r="AF62">
        <f>SUMIF(L7:L60,AF61,G7:G60)</f>
        <v>0</v>
      </c>
      <c r="AG62" t="s">
        <v>182</v>
      </c>
    </row>
    <row r="63" spans="1:60" x14ac:dyDescent="0.2">
      <c r="C63" s="182"/>
      <c r="D63" s="10"/>
      <c r="AG63" t="s">
        <v>183</v>
      </c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QRyasChEDa8e9u1hZAarBPRp5ptML3RuTEyQLIvyyztFGkbzlPK6zaD8lU3xFCcDPWJvyJbJ8u90gNUZvIOsg==" saltValue="/YEPN6hYLZTy+Sjy/UDVXw==" spinCount="100000" sheet="1"/>
  <mergeCells count="17">
    <mergeCell ref="C37:G37"/>
    <mergeCell ref="C46:G46"/>
    <mergeCell ref="C48:G48"/>
    <mergeCell ref="C52:G52"/>
    <mergeCell ref="C60:G60"/>
    <mergeCell ref="C35:G35"/>
    <mergeCell ref="A1:G1"/>
    <mergeCell ref="C2:G2"/>
    <mergeCell ref="C3:G3"/>
    <mergeCell ref="C4:G4"/>
    <mergeCell ref="C10:G10"/>
    <mergeCell ref="C14:G14"/>
    <mergeCell ref="C17:G17"/>
    <mergeCell ref="C22:G22"/>
    <mergeCell ref="C24:G24"/>
    <mergeCell ref="C28:G28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107</v>
      </c>
      <c r="B1" s="241"/>
      <c r="C1" s="241"/>
      <c r="D1" s="241"/>
      <c r="E1" s="241"/>
      <c r="F1" s="241"/>
      <c r="G1" s="241"/>
      <c r="AG1" t="s">
        <v>108</v>
      </c>
    </row>
    <row r="2" spans="1:60" ht="24.95" customHeight="1" x14ac:dyDescent="0.2">
      <c r="A2" s="141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109</v>
      </c>
    </row>
    <row r="3" spans="1:60" ht="24.95" customHeight="1" x14ac:dyDescent="0.2">
      <c r="A3" s="141" t="s">
        <v>8</v>
      </c>
      <c r="B3" s="49" t="s">
        <v>58</v>
      </c>
      <c r="C3" s="242" t="s">
        <v>59</v>
      </c>
      <c r="D3" s="243"/>
      <c r="E3" s="243"/>
      <c r="F3" s="243"/>
      <c r="G3" s="244"/>
      <c r="AC3" s="123" t="s">
        <v>109</v>
      </c>
      <c r="AG3" t="s">
        <v>110</v>
      </c>
    </row>
    <row r="4" spans="1:60" ht="24.95" customHeight="1" x14ac:dyDescent="0.2">
      <c r="A4" s="142" t="s">
        <v>9</v>
      </c>
      <c r="B4" s="143" t="s">
        <v>60</v>
      </c>
      <c r="C4" s="245" t="s">
        <v>61</v>
      </c>
      <c r="D4" s="246"/>
      <c r="E4" s="246"/>
      <c r="F4" s="246"/>
      <c r="G4" s="247"/>
      <c r="AG4" t="s">
        <v>111</v>
      </c>
    </row>
    <row r="5" spans="1:60" x14ac:dyDescent="0.2">
      <c r="D5" s="10"/>
    </row>
    <row r="6" spans="1:60" ht="38.25" x14ac:dyDescent="0.2">
      <c r="A6" s="145" t="s">
        <v>112</v>
      </c>
      <c r="B6" s="147" t="s">
        <v>113</v>
      </c>
      <c r="C6" s="147" t="s">
        <v>114</v>
      </c>
      <c r="D6" s="146" t="s">
        <v>115</v>
      </c>
      <c r="E6" s="145" t="s">
        <v>116</v>
      </c>
      <c r="F6" s="144" t="s">
        <v>117</v>
      </c>
      <c r="G6" s="145" t="s">
        <v>29</v>
      </c>
      <c r="H6" s="148" t="s">
        <v>30</v>
      </c>
      <c r="I6" s="148" t="s">
        <v>118</v>
      </c>
      <c r="J6" s="148" t="s">
        <v>31</v>
      </c>
      <c r="K6" s="148" t="s">
        <v>119</v>
      </c>
      <c r="L6" s="148" t="s">
        <v>120</v>
      </c>
      <c r="M6" s="148" t="s">
        <v>121</v>
      </c>
      <c r="N6" s="148" t="s">
        <v>122</v>
      </c>
      <c r="O6" s="148" t="s">
        <v>123</v>
      </c>
      <c r="P6" s="148" t="s">
        <v>124</v>
      </c>
      <c r="Q6" s="148" t="s">
        <v>125</v>
      </c>
      <c r="R6" s="148" t="s">
        <v>126</v>
      </c>
      <c r="S6" s="148" t="s">
        <v>127</v>
      </c>
      <c r="T6" s="148" t="s">
        <v>128</v>
      </c>
      <c r="U6" s="148" t="s">
        <v>129</v>
      </c>
      <c r="V6" s="148" t="s">
        <v>130</v>
      </c>
      <c r="W6" s="148" t="s">
        <v>131</v>
      </c>
      <c r="X6" s="148" t="s">
        <v>132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133</v>
      </c>
      <c r="B8" s="163" t="s">
        <v>77</v>
      </c>
      <c r="C8" s="177" t="s">
        <v>78</v>
      </c>
      <c r="D8" s="164"/>
      <c r="E8" s="165"/>
      <c r="F8" s="166"/>
      <c r="G8" s="166">
        <f>SUMIF(AG9:AG39,"&lt;&gt;NOR",G9:G39)</f>
        <v>0</v>
      </c>
      <c r="H8" s="166"/>
      <c r="I8" s="166">
        <f>SUM(I9:I39)</f>
        <v>0</v>
      </c>
      <c r="J8" s="166"/>
      <c r="K8" s="166">
        <f>SUM(K9:K39)</f>
        <v>0</v>
      </c>
      <c r="L8" s="166"/>
      <c r="M8" s="166">
        <f>SUM(M9:M39)</f>
        <v>0</v>
      </c>
      <c r="N8" s="166"/>
      <c r="O8" s="166">
        <f>SUM(O9:O39)</f>
        <v>0</v>
      </c>
      <c r="P8" s="166"/>
      <c r="Q8" s="166">
        <f>SUM(Q9:Q39)</f>
        <v>53.69</v>
      </c>
      <c r="R8" s="166"/>
      <c r="S8" s="166"/>
      <c r="T8" s="167"/>
      <c r="U8" s="161"/>
      <c r="V8" s="161">
        <f>SUM(V9:V39)</f>
        <v>83.25</v>
      </c>
      <c r="W8" s="161"/>
      <c r="X8" s="161"/>
      <c r="AG8" t="s">
        <v>134</v>
      </c>
    </row>
    <row r="9" spans="1:60" ht="33.75" outlineLevel="1" x14ac:dyDescent="0.2">
      <c r="A9" s="168">
        <v>1</v>
      </c>
      <c r="B9" s="169" t="s">
        <v>186</v>
      </c>
      <c r="C9" s="178" t="s">
        <v>187</v>
      </c>
      <c r="D9" s="170" t="s">
        <v>188</v>
      </c>
      <c r="E9" s="171">
        <v>24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0.29499999999999998</v>
      </c>
      <c r="Q9" s="173">
        <f>ROUND(E9*P9,2)</f>
        <v>7.08</v>
      </c>
      <c r="R9" s="173" t="s">
        <v>189</v>
      </c>
      <c r="S9" s="173" t="s">
        <v>138</v>
      </c>
      <c r="T9" s="174" t="s">
        <v>139</v>
      </c>
      <c r="U9" s="158">
        <v>0</v>
      </c>
      <c r="V9" s="158">
        <f>ROUND(E9*U9,2)</f>
        <v>0</v>
      </c>
      <c r="W9" s="158"/>
      <c r="X9" s="158" t="s">
        <v>190</v>
      </c>
      <c r="Y9" s="149"/>
      <c r="Z9" s="149"/>
      <c r="AA9" s="149"/>
      <c r="AB9" s="149"/>
      <c r="AC9" s="149"/>
      <c r="AD9" s="149"/>
      <c r="AE9" s="149"/>
      <c r="AF9" s="149"/>
      <c r="AG9" s="149" t="s">
        <v>191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48" t="s">
        <v>192</v>
      </c>
      <c r="D10" s="249"/>
      <c r="E10" s="249"/>
      <c r="F10" s="249"/>
      <c r="G10" s="249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143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79" t="s">
        <v>193</v>
      </c>
      <c r="D11" s="159"/>
      <c r="E11" s="160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145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79" t="s">
        <v>194</v>
      </c>
      <c r="D12" s="159"/>
      <c r="E12" s="160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145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79" t="s">
        <v>195</v>
      </c>
      <c r="D13" s="159"/>
      <c r="E13" s="160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145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79" t="s">
        <v>196</v>
      </c>
      <c r="D14" s="159"/>
      <c r="E14" s="160">
        <v>24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145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39"/>
      <c r="D15" s="240"/>
      <c r="E15" s="240"/>
      <c r="F15" s="240"/>
      <c r="G15" s="240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148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68">
        <v>2</v>
      </c>
      <c r="B16" s="169" t="s">
        <v>197</v>
      </c>
      <c r="C16" s="178" t="s">
        <v>198</v>
      </c>
      <c r="D16" s="170" t="s">
        <v>188</v>
      </c>
      <c r="E16" s="171">
        <v>24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0.57999999999999996</v>
      </c>
      <c r="Q16" s="173">
        <f>ROUND(E16*P16,2)</f>
        <v>13.92</v>
      </c>
      <c r="R16" s="173" t="s">
        <v>199</v>
      </c>
      <c r="S16" s="173" t="s">
        <v>138</v>
      </c>
      <c r="T16" s="174" t="s">
        <v>139</v>
      </c>
      <c r="U16" s="158">
        <v>0.06</v>
      </c>
      <c r="V16" s="158">
        <f>ROUND(E16*U16,2)</f>
        <v>1.44</v>
      </c>
      <c r="W16" s="158"/>
      <c r="X16" s="158" t="s">
        <v>200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201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48" t="s">
        <v>202</v>
      </c>
      <c r="D17" s="249"/>
      <c r="E17" s="249"/>
      <c r="F17" s="249"/>
      <c r="G17" s="249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143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79" t="s">
        <v>203</v>
      </c>
      <c r="D18" s="159"/>
      <c r="E18" s="160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145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79" t="s">
        <v>196</v>
      </c>
      <c r="D19" s="159"/>
      <c r="E19" s="160">
        <v>24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145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39"/>
      <c r="D20" s="240"/>
      <c r="E20" s="240"/>
      <c r="F20" s="240"/>
      <c r="G20" s="240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148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68">
        <v>3</v>
      </c>
      <c r="B21" s="169" t="s">
        <v>204</v>
      </c>
      <c r="C21" s="178" t="s">
        <v>205</v>
      </c>
      <c r="D21" s="170" t="s">
        <v>188</v>
      </c>
      <c r="E21" s="171">
        <v>37.962000000000003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0</v>
      </c>
      <c r="O21" s="173">
        <f>ROUND(E21*N21,2)</f>
        <v>0</v>
      </c>
      <c r="P21" s="173">
        <v>0.57999999999999996</v>
      </c>
      <c r="Q21" s="173">
        <f>ROUND(E21*P21,2)</f>
        <v>22.02</v>
      </c>
      <c r="R21" s="173" t="s">
        <v>199</v>
      </c>
      <c r="S21" s="173" t="s">
        <v>138</v>
      </c>
      <c r="T21" s="174" t="s">
        <v>139</v>
      </c>
      <c r="U21" s="158">
        <v>0.80559999999999998</v>
      </c>
      <c r="V21" s="158">
        <f>ROUND(E21*U21,2)</f>
        <v>30.58</v>
      </c>
      <c r="W21" s="158"/>
      <c r="X21" s="158" t="s">
        <v>200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201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48" t="s">
        <v>202</v>
      </c>
      <c r="D22" s="249"/>
      <c r="E22" s="249"/>
      <c r="F22" s="249"/>
      <c r="G22" s="249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143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79" t="s">
        <v>193</v>
      </c>
      <c r="D23" s="159"/>
      <c r="E23" s="160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145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79" t="s">
        <v>194</v>
      </c>
      <c r="D24" s="159"/>
      <c r="E24" s="160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145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79" t="s">
        <v>206</v>
      </c>
      <c r="D25" s="159"/>
      <c r="E25" s="160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145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79" t="s">
        <v>207</v>
      </c>
      <c r="D26" s="159"/>
      <c r="E26" s="160">
        <v>37.96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145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239"/>
      <c r="D27" s="240"/>
      <c r="E27" s="240"/>
      <c r="F27" s="240"/>
      <c r="G27" s="240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148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68">
        <v>4</v>
      </c>
      <c r="B28" s="169" t="s">
        <v>208</v>
      </c>
      <c r="C28" s="178" t="s">
        <v>209</v>
      </c>
      <c r="D28" s="170" t="s">
        <v>188</v>
      </c>
      <c r="E28" s="171">
        <v>37.962000000000003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</v>
      </c>
      <c r="O28" s="173">
        <f>ROUND(E28*N28,2)</f>
        <v>0</v>
      </c>
      <c r="P28" s="173">
        <v>0.22</v>
      </c>
      <c r="Q28" s="173">
        <f>ROUND(E28*P28,2)</f>
        <v>8.35</v>
      </c>
      <c r="R28" s="173" t="s">
        <v>199</v>
      </c>
      <c r="S28" s="173" t="s">
        <v>138</v>
      </c>
      <c r="T28" s="174" t="s">
        <v>139</v>
      </c>
      <c r="U28" s="158">
        <v>1.3193999999999999</v>
      </c>
      <c r="V28" s="158">
        <f>ROUND(E28*U28,2)</f>
        <v>50.09</v>
      </c>
      <c r="W28" s="158"/>
      <c r="X28" s="158" t="s">
        <v>200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201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48" t="s">
        <v>210</v>
      </c>
      <c r="D29" s="249"/>
      <c r="E29" s="249"/>
      <c r="F29" s="249"/>
      <c r="G29" s="249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143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79" t="s">
        <v>211</v>
      </c>
      <c r="D30" s="159"/>
      <c r="E30" s="160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145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79" t="s">
        <v>207</v>
      </c>
      <c r="D31" s="159"/>
      <c r="E31" s="160">
        <v>37.96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145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39"/>
      <c r="D32" s="240"/>
      <c r="E32" s="240"/>
      <c r="F32" s="240"/>
      <c r="G32" s="240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148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8">
        <v>5</v>
      </c>
      <c r="B33" s="169" t="s">
        <v>212</v>
      </c>
      <c r="C33" s="178" t="s">
        <v>213</v>
      </c>
      <c r="D33" s="170" t="s">
        <v>214</v>
      </c>
      <c r="E33" s="171">
        <v>8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0.28999999999999998</v>
      </c>
      <c r="Q33" s="173">
        <f>ROUND(E33*P33,2)</f>
        <v>2.3199999999999998</v>
      </c>
      <c r="R33" s="173" t="s">
        <v>199</v>
      </c>
      <c r="S33" s="173" t="s">
        <v>138</v>
      </c>
      <c r="T33" s="174" t="s">
        <v>139</v>
      </c>
      <c r="U33" s="158">
        <v>0.14299999999999999</v>
      </c>
      <c r="V33" s="158">
        <f>ROUND(E33*U33,2)</f>
        <v>1.1399999999999999</v>
      </c>
      <c r="W33" s="158"/>
      <c r="X33" s="158" t="s">
        <v>200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201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50" t="s">
        <v>215</v>
      </c>
      <c r="D34" s="251"/>
      <c r="E34" s="251"/>
      <c r="F34" s="251"/>
      <c r="G34" s="251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216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75" t="str">
        <f>C34</f>
        <v>s vybouráním lože, s přemístěním hmot na skládku na vzdálenost do 3 m nebo naložením na dopravní prostředek</v>
      </c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79" t="s">
        <v>193</v>
      </c>
      <c r="D35" s="159"/>
      <c r="E35" s="160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145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79" t="s">
        <v>194</v>
      </c>
      <c r="D36" s="159"/>
      <c r="E36" s="160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145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79" t="s">
        <v>217</v>
      </c>
      <c r="D37" s="159"/>
      <c r="E37" s="160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145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79" t="s">
        <v>89</v>
      </c>
      <c r="D38" s="159"/>
      <c r="E38" s="160">
        <v>8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145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239"/>
      <c r="D39" s="240"/>
      <c r="E39" s="240"/>
      <c r="F39" s="240"/>
      <c r="G39" s="240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148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">
      <c r="A40" s="162" t="s">
        <v>133</v>
      </c>
      <c r="B40" s="163" t="s">
        <v>79</v>
      </c>
      <c r="C40" s="177" t="s">
        <v>80</v>
      </c>
      <c r="D40" s="164"/>
      <c r="E40" s="165"/>
      <c r="F40" s="166"/>
      <c r="G40" s="166">
        <f>SUMIF(AG41:AG75,"&lt;&gt;NOR",G41:G75)</f>
        <v>0</v>
      </c>
      <c r="H40" s="166"/>
      <c r="I40" s="166">
        <f>SUM(I41:I75)</f>
        <v>0</v>
      </c>
      <c r="J40" s="166"/>
      <c r="K40" s="166">
        <f>SUM(K41:K75)</f>
        <v>0</v>
      </c>
      <c r="L40" s="166"/>
      <c r="M40" s="166">
        <f>SUM(M41:M75)</f>
        <v>0</v>
      </c>
      <c r="N40" s="166"/>
      <c r="O40" s="166">
        <f>SUM(O41:O75)</f>
        <v>0</v>
      </c>
      <c r="P40" s="166"/>
      <c r="Q40" s="166">
        <f>SUM(Q41:Q75)</f>
        <v>0</v>
      </c>
      <c r="R40" s="166"/>
      <c r="S40" s="166"/>
      <c r="T40" s="167"/>
      <c r="U40" s="161"/>
      <c r="V40" s="161">
        <f>SUM(V41:V75)</f>
        <v>69.749999999999986</v>
      </c>
      <c r="W40" s="161"/>
      <c r="X40" s="161"/>
      <c r="AG40" t="s">
        <v>134</v>
      </c>
    </row>
    <row r="41" spans="1:60" outlineLevel="1" x14ac:dyDescent="0.2">
      <c r="A41" s="168">
        <v>6</v>
      </c>
      <c r="B41" s="169" t="s">
        <v>218</v>
      </c>
      <c r="C41" s="178" t="s">
        <v>219</v>
      </c>
      <c r="D41" s="170" t="s">
        <v>188</v>
      </c>
      <c r="E41" s="171">
        <v>512.97299999999996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 t="s">
        <v>220</v>
      </c>
      <c r="S41" s="173" t="s">
        <v>138</v>
      </c>
      <c r="T41" s="174" t="s">
        <v>139</v>
      </c>
      <c r="U41" s="158">
        <v>9.7000000000000003E-2</v>
      </c>
      <c r="V41" s="158">
        <f>ROUND(E41*U41,2)</f>
        <v>49.76</v>
      </c>
      <c r="W41" s="158"/>
      <c r="X41" s="158" t="s">
        <v>200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201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50" t="s">
        <v>221</v>
      </c>
      <c r="D42" s="251"/>
      <c r="E42" s="251"/>
      <c r="F42" s="251"/>
      <c r="G42" s="251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216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75" t="str">
        <f>C42</f>
        <v>nebo lesní půdy, s vodorovným přemístěním na hromady v místě upotřebení nebo na dočasné či trvalé skládky se složením</v>
      </c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79" t="s">
        <v>193</v>
      </c>
      <c r="D43" s="159"/>
      <c r="E43" s="160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145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79" t="s">
        <v>194</v>
      </c>
      <c r="D44" s="159"/>
      <c r="E44" s="160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145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79" t="s">
        <v>222</v>
      </c>
      <c r="D45" s="159"/>
      <c r="E45" s="160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145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79" t="s">
        <v>223</v>
      </c>
      <c r="D46" s="159"/>
      <c r="E46" s="160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145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79" t="s">
        <v>224</v>
      </c>
      <c r="D47" s="159"/>
      <c r="E47" s="160">
        <v>512.97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145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39"/>
      <c r="D48" s="240"/>
      <c r="E48" s="240"/>
      <c r="F48" s="240"/>
      <c r="G48" s="240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148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68">
        <v>7</v>
      </c>
      <c r="B49" s="169" t="s">
        <v>225</v>
      </c>
      <c r="C49" s="178" t="s">
        <v>226</v>
      </c>
      <c r="D49" s="170" t="s">
        <v>227</v>
      </c>
      <c r="E49" s="171">
        <v>52.698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3" t="s">
        <v>189</v>
      </c>
      <c r="S49" s="173" t="s">
        <v>138</v>
      </c>
      <c r="T49" s="174" t="s">
        <v>139</v>
      </c>
      <c r="U49" s="158">
        <v>0</v>
      </c>
      <c r="V49" s="158">
        <f>ROUND(E49*U49,2)</f>
        <v>0</v>
      </c>
      <c r="W49" s="158"/>
      <c r="X49" s="158" t="s">
        <v>190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191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50" t="s">
        <v>228</v>
      </c>
      <c r="D50" s="251"/>
      <c r="E50" s="251"/>
      <c r="F50" s="251"/>
      <c r="G50" s="251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216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75" t="str">
        <f>C50</f>
        <v>nezapažené s naložením na dopravní prostředek, odvozem a uložením na skládku, bez poplatku za skládku.</v>
      </c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79" t="s">
        <v>193</v>
      </c>
      <c r="D51" s="159"/>
      <c r="E51" s="160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145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79" t="s">
        <v>194</v>
      </c>
      <c r="D52" s="159"/>
      <c r="E52" s="160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145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79" t="s">
        <v>229</v>
      </c>
      <c r="D53" s="159"/>
      <c r="E53" s="160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145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79" t="s">
        <v>230</v>
      </c>
      <c r="D54" s="159"/>
      <c r="E54" s="160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145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79" t="s">
        <v>231</v>
      </c>
      <c r="D55" s="159"/>
      <c r="E55" s="160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145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79" t="s">
        <v>232</v>
      </c>
      <c r="D56" s="159"/>
      <c r="E56" s="160">
        <v>52.7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145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239"/>
      <c r="D57" s="240"/>
      <c r="E57" s="240"/>
      <c r="F57" s="240"/>
      <c r="G57" s="240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148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68">
        <v>8</v>
      </c>
      <c r="B58" s="169" t="s">
        <v>233</v>
      </c>
      <c r="C58" s="178" t="s">
        <v>234</v>
      </c>
      <c r="D58" s="170" t="s">
        <v>227</v>
      </c>
      <c r="E58" s="171">
        <v>5.4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3" t="s">
        <v>220</v>
      </c>
      <c r="S58" s="173" t="s">
        <v>138</v>
      </c>
      <c r="T58" s="174" t="s">
        <v>139</v>
      </c>
      <c r="U58" s="158">
        <v>1.548</v>
      </c>
      <c r="V58" s="158">
        <f>ROUND(E58*U58,2)</f>
        <v>8.36</v>
      </c>
      <c r="W58" s="158"/>
      <c r="X58" s="158" t="s">
        <v>200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201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50" t="s">
        <v>235</v>
      </c>
      <c r="D59" s="251"/>
      <c r="E59" s="251"/>
      <c r="F59" s="251"/>
      <c r="G59" s="251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216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75" t="str">
        <f>C59</f>
        <v>příplatek k cenám vykopávek za ztížení vykopávky v blízkosti podzemního vedení nebo výbušnin v horninách jakékoliv třídy,</v>
      </c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79" t="s">
        <v>193</v>
      </c>
      <c r="D60" s="159"/>
      <c r="E60" s="160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145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79" t="s">
        <v>194</v>
      </c>
      <c r="D61" s="159"/>
      <c r="E61" s="160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145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79" t="s">
        <v>236</v>
      </c>
      <c r="D62" s="159"/>
      <c r="E62" s="160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145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79" t="s">
        <v>237</v>
      </c>
      <c r="D63" s="159"/>
      <c r="E63" s="160">
        <v>5.4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145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39"/>
      <c r="D64" s="240"/>
      <c r="E64" s="240"/>
      <c r="F64" s="240"/>
      <c r="G64" s="240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148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68">
        <v>9</v>
      </c>
      <c r="B65" s="169" t="s">
        <v>238</v>
      </c>
      <c r="C65" s="178" t="s">
        <v>239</v>
      </c>
      <c r="D65" s="170" t="s">
        <v>227</v>
      </c>
      <c r="E65" s="171">
        <v>9.2409999999999997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3" t="s">
        <v>220</v>
      </c>
      <c r="S65" s="173" t="s">
        <v>138</v>
      </c>
      <c r="T65" s="174" t="s">
        <v>139</v>
      </c>
      <c r="U65" s="158">
        <v>0.66800000000000004</v>
      </c>
      <c r="V65" s="158">
        <f>ROUND(E65*U65,2)</f>
        <v>6.17</v>
      </c>
      <c r="W65" s="158"/>
      <c r="X65" s="158" t="s">
        <v>200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201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250" t="s">
        <v>240</v>
      </c>
      <c r="D66" s="251"/>
      <c r="E66" s="251"/>
      <c r="F66" s="251"/>
      <c r="G66" s="251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216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52" t="s">
        <v>241</v>
      </c>
      <c r="D67" s="253"/>
      <c r="E67" s="253"/>
      <c r="F67" s="253"/>
      <c r="G67" s="253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143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79" t="s">
        <v>242</v>
      </c>
      <c r="D68" s="159"/>
      <c r="E68" s="160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145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79" t="s">
        <v>243</v>
      </c>
      <c r="D69" s="159"/>
      <c r="E69" s="160">
        <v>9.24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145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239"/>
      <c r="D70" s="240"/>
      <c r="E70" s="240"/>
      <c r="F70" s="240"/>
      <c r="G70" s="240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148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68">
        <v>10</v>
      </c>
      <c r="B71" s="169" t="s">
        <v>244</v>
      </c>
      <c r="C71" s="178" t="s">
        <v>245</v>
      </c>
      <c r="D71" s="170" t="s">
        <v>227</v>
      </c>
      <c r="E71" s="171">
        <v>9.2409999999999997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3" t="s">
        <v>220</v>
      </c>
      <c r="S71" s="173" t="s">
        <v>138</v>
      </c>
      <c r="T71" s="174" t="s">
        <v>139</v>
      </c>
      <c r="U71" s="158">
        <v>0.59099999999999997</v>
      </c>
      <c r="V71" s="158">
        <f>ROUND(E71*U71,2)</f>
        <v>5.46</v>
      </c>
      <c r="W71" s="158"/>
      <c r="X71" s="158" t="s">
        <v>200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201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250" t="s">
        <v>240</v>
      </c>
      <c r="D72" s="251"/>
      <c r="E72" s="251"/>
      <c r="F72" s="251"/>
      <c r="G72" s="251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216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79" t="s">
        <v>242</v>
      </c>
      <c r="D73" s="159"/>
      <c r="E73" s="160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145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79" t="s">
        <v>243</v>
      </c>
      <c r="D74" s="159"/>
      <c r="E74" s="160">
        <v>9.24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145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39"/>
      <c r="D75" s="240"/>
      <c r="E75" s="240"/>
      <c r="F75" s="240"/>
      <c r="G75" s="240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148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162" t="s">
        <v>133</v>
      </c>
      <c r="B76" s="163" t="s">
        <v>75</v>
      </c>
      <c r="C76" s="177" t="s">
        <v>76</v>
      </c>
      <c r="D76" s="164"/>
      <c r="E76" s="165"/>
      <c r="F76" s="166"/>
      <c r="G76" s="166">
        <f>SUMIF(AG77:AG87,"&lt;&gt;NOR",G77:G87)</f>
        <v>0</v>
      </c>
      <c r="H76" s="166"/>
      <c r="I76" s="166">
        <f>SUM(I77:I87)</f>
        <v>0</v>
      </c>
      <c r="J76" s="166"/>
      <c r="K76" s="166">
        <f>SUM(K77:K87)</f>
        <v>0</v>
      </c>
      <c r="L76" s="166"/>
      <c r="M76" s="166">
        <f>SUM(M77:M87)</f>
        <v>0</v>
      </c>
      <c r="N76" s="166"/>
      <c r="O76" s="166">
        <f>SUM(O77:O87)</f>
        <v>0</v>
      </c>
      <c r="P76" s="166"/>
      <c r="Q76" s="166">
        <f>SUM(Q77:Q87)</f>
        <v>0</v>
      </c>
      <c r="R76" s="166"/>
      <c r="S76" s="166"/>
      <c r="T76" s="167"/>
      <c r="U76" s="161"/>
      <c r="V76" s="161">
        <f>SUM(V77:V87)</f>
        <v>1.92</v>
      </c>
      <c r="W76" s="161"/>
      <c r="X76" s="161"/>
      <c r="AG76" t="s">
        <v>134</v>
      </c>
    </row>
    <row r="77" spans="1:60" ht="22.5" outlineLevel="1" x14ac:dyDescent="0.2">
      <c r="A77" s="168">
        <v>11</v>
      </c>
      <c r="B77" s="169" t="s">
        <v>246</v>
      </c>
      <c r="C77" s="178" t="s">
        <v>247</v>
      </c>
      <c r="D77" s="170" t="s">
        <v>227</v>
      </c>
      <c r="E77" s="171">
        <v>174.84399999999999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3" t="s">
        <v>220</v>
      </c>
      <c r="S77" s="173" t="s">
        <v>138</v>
      </c>
      <c r="T77" s="174" t="s">
        <v>138</v>
      </c>
      <c r="U77" s="158">
        <v>1.0999999999999999E-2</v>
      </c>
      <c r="V77" s="158">
        <f>ROUND(E77*U77,2)</f>
        <v>1.92</v>
      </c>
      <c r="W77" s="158"/>
      <c r="X77" s="158" t="s">
        <v>200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201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50" t="s">
        <v>248</v>
      </c>
      <c r="D78" s="251"/>
      <c r="E78" s="251"/>
      <c r="F78" s="251"/>
      <c r="G78" s="251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216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79" t="s">
        <v>249</v>
      </c>
      <c r="D79" s="159"/>
      <c r="E79" s="160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145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79" t="s">
        <v>250</v>
      </c>
      <c r="D80" s="159"/>
      <c r="E80" s="160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145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79" t="s">
        <v>251</v>
      </c>
      <c r="D81" s="159"/>
      <c r="E81" s="160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145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79" t="s">
        <v>252</v>
      </c>
      <c r="D82" s="159"/>
      <c r="E82" s="160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145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79" t="s">
        <v>253</v>
      </c>
      <c r="D83" s="159"/>
      <c r="E83" s="160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145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79" t="s">
        <v>254</v>
      </c>
      <c r="D84" s="159"/>
      <c r="E84" s="160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145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79" t="s">
        <v>242</v>
      </c>
      <c r="D85" s="159"/>
      <c r="E85" s="160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145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79" t="s">
        <v>255</v>
      </c>
      <c r="D86" s="159"/>
      <c r="E86" s="160">
        <v>174.84399999999999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145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239"/>
      <c r="D87" s="240"/>
      <c r="E87" s="240"/>
      <c r="F87" s="240"/>
      <c r="G87" s="240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148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x14ac:dyDescent="0.2">
      <c r="A88" s="162" t="s">
        <v>133</v>
      </c>
      <c r="B88" s="163" t="s">
        <v>79</v>
      </c>
      <c r="C88" s="177" t="s">
        <v>80</v>
      </c>
      <c r="D88" s="164"/>
      <c r="E88" s="165"/>
      <c r="F88" s="166"/>
      <c r="G88" s="166">
        <f>SUMIF(AG89:AG114,"&lt;&gt;NOR",G89:G114)</f>
        <v>0</v>
      </c>
      <c r="H88" s="166"/>
      <c r="I88" s="166">
        <f>SUM(I89:I114)</f>
        <v>0</v>
      </c>
      <c r="J88" s="166"/>
      <c r="K88" s="166">
        <f>SUM(K89:K114)</f>
        <v>0</v>
      </c>
      <c r="L88" s="166"/>
      <c r="M88" s="166">
        <f>SUM(M89:M114)</f>
        <v>0</v>
      </c>
      <c r="N88" s="166"/>
      <c r="O88" s="166">
        <f>SUM(O89:O114)</f>
        <v>0</v>
      </c>
      <c r="P88" s="166"/>
      <c r="Q88" s="166">
        <f>SUM(Q89:Q114)</f>
        <v>0</v>
      </c>
      <c r="R88" s="166"/>
      <c r="S88" s="166"/>
      <c r="T88" s="167"/>
      <c r="U88" s="161"/>
      <c r="V88" s="161">
        <f>SUM(V89:V114)</f>
        <v>23.66</v>
      </c>
      <c r="W88" s="161"/>
      <c r="X88" s="161"/>
      <c r="AG88" t="s">
        <v>134</v>
      </c>
    </row>
    <row r="89" spans="1:60" ht="22.5" outlineLevel="1" x14ac:dyDescent="0.2">
      <c r="A89" s="168">
        <v>12</v>
      </c>
      <c r="B89" s="169" t="s">
        <v>256</v>
      </c>
      <c r="C89" s="178" t="s">
        <v>257</v>
      </c>
      <c r="D89" s="170" t="s">
        <v>227</v>
      </c>
      <c r="E89" s="171">
        <v>103.995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3" t="s">
        <v>220</v>
      </c>
      <c r="S89" s="173" t="s">
        <v>138</v>
      </c>
      <c r="T89" s="174" t="s">
        <v>139</v>
      </c>
      <c r="U89" s="158">
        <v>5.2999999999999999E-2</v>
      </c>
      <c r="V89" s="158">
        <f>ROUND(E89*U89,2)</f>
        <v>5.51</v>
      </c>
      <c r="W89" s="158"/>
      <c r="X89" s="158" t="s">
        <v>200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201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79" t="s">
        <v>258</v>
      </c>
      <c r="D90" s="159"/>
      <c r="E90" s="160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145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79" t="s">
        <v>259</v>
      </c>
      <c r="D91" s="159"/>
      <c r="E91" s="160">
        <v>104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145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239"/>
      <c r="D92" s="240"/>
      <c r="E92" s="240"/>
      <c r="F92" s="240"/>
      <c r="G92" s="240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148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56.25" outlineLevel="1" x14ac:dyDescent="0.2">
      <c r="A93" s="168">
        <v>13</v>
      </c>
      <c r="B93" s="169" t="s">
        <v>260</v>
      </c>
      <c r="C93" s="178" t="s">
        <v>261</v>
      </c>
      <c r="D93" s="170" t="s">
        <v>227</v>
      </c>
      <c r="E93" s="171">
        <v>33.886000000000003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3" t="s">
        <v>220</v>
      </c>
      <c r="S93" s="173" t="s">
        <v>138</v>
      </c>
      <c r="T93" s="174" t="s">
        <v>139</v>
      </c>
      <c r="U93" s="158">
        <v>4.2999999999999997E-2</v>
      </c>
      <c r="V93" s="158">
        <f>ROUND(E93*U93,2)</f>
        <v>1.46</v>
      </c>
      <c r="W93" s="158"/>
      <c r="X93" s="158" t="s">
        <v>200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201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250" t="s">
        <v>262</v>
      </c>
      <c r="D94" s="251"/>
      <c r="E94" s="251"/>
      <c r="F94" s="251"/>
      <c r="G94" s="251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216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79" t="s">
        <v>193</v>
      </c>
      <c r="D95" s="159"/>
      <c r="E95" s="160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145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79" t="s">
        <v>194</v>
      </c>
      <c r="D96" s="159"/>
      <c r="E96" s="160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145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79" t="s">
        <v>263</v>
      </c>
      <c r="D97" s="159"/>
      <c r="E97" s="160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145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79" t="s">
        <v>264</v>
      </c>
      <c r="D98" s="159"/>
      <c r="E98" s="160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145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79" t="s">
        <v>265</v>
      </c>
      <c r="D99" s="159"/>
      <c r="E99" s="160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145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79" t="s">
        <v>266</v>
      </c>
      <c r="D100" s="159"/>
      <c r="E100" s="160">
        <v>33.89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145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239"/>
      <c r="D101" s="240"/>
      <c r="E101" s="240"/>
      <c r="F101" s="240"/>
      <c r="G101" s="240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148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68">
        <v>14</v>
      </c>
      <c r="B102" s="169" t="s">
        <v>267</v>
      </c>
      <c r="C102" s="178" t="s">
        <v>268</v>
      </c>
      <c r="D102" s="170" t="s">
        <v>269</v>
      </c>
      <c r="E102" s="171">
        <v>59.662999999999997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21</v>
      </c>
      <c r="M102" s="173">
        <f>G102*(1+L102/100)</f>
        <v>0</v>
      </c>
      <c r="N102" s="173">
        <v>0</v>
      </c>
      <c r="O102" s="173">
        <f>ROUND(E102*N102,2)</f>
        <v>0</v>
      </c>
      <c r="P102" s="173">
        <v>0</v>
      </c>
      <c r="Q102" s="173">
        <f>ROUND(E102*P102,2)</f>
        <v>0</v>
      </c>
      <c r="R102" s="173" t="s">
        <v>220</v>
      </c>
      <c r="S102" s="173" t="s">
        <v>138</v>
      </c>
      <c r="T102" s="174" t="s">
        <v>139</v>
      </c>
      <c r="U102" s="158">
        <v>0</v>
      </c>
      <c r="V102" s="158">
        <f>ROUND(E102*U102,2)</f>
        <v>0</v>
      </c>
      <c r="W102" s="158"/>
      <c r="X102" s="158" t="s">
        <v>200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201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79" t="s">
        <v>270</v>
      </c>
      <c r="D103" s="159"/>
      <c r="E103" s="160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145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79" t="s">
        <v>271</v>
      </c>
      <c r="D104" s="159"/>
      <c r="E104" s="160">
        <v>59.66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145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239"/>
      <c r="D105" s="240"/>
      <c r="E105" s="240"/>
      <c r="F105" s="240"/>
      <c r="G105" s="240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148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68">
        <v>15</v>
      </c>
      <c r="B106" s="169" t="s">
        <v>272</v>
      </c>
      <c r="C106" s="178" t="s">
        <v>273</v>
      </c>
      <c r="D106" s="170" t="s">
        <v>227</v>
      </c>
      <c r="E106" s="171">
        <v>103.995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3">
        <v>0</v>
      </c>
      <c r="O106" s="173">
        <f>ROUND(E106*N106,2)</f>
        <v>0</v>
      </c>
      <c r="P106" s="173">
        <v>0</v>
      </c>
      <c r="Q106" s="173">
        <f>ROUND(E106*P106,2)</f>
        <v>0</v>
      </c>
      <c r="R106" s="173" t="s">
        <v>220</v>
      </c>
      <c r="S106" s="173" t="s">
        <v>138</v>
      </c>
      <c r="T106" s="174" t="s">
        <v>139</v>
      </c>
      <c r="U106" s="158">
        <v>3.1E-2</v>
      </c>
      <c r="V106" s="158">
        <f>ROUND(E106*U106,2)</f>
        <v>3.22</v>
      </c>
      <c r="W106" s="158"/>
      <c r="X106" s="158" t="s">
        <v>200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201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79" t="s">
        <v>258</v>
      </c>
      <c r="D107" s="159"/>
      <c r="E107" s="160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145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79" t="s">
        <v>259</v>
      </c>
      <c r="D108" s="159"/>
      <c r="E108" s="160">
        <v>104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145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239"/>
      <c r="D109" s="240"/>
      <c r="E109" s="240"/>
      <c r="F109" s="240"/>
      <c r="G109" s="240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148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68">
        <v>16</v>
      </c>
      <c r="B110" s="169" t="s">
        <v>274</v>
      </c>
      <c r="C110" s="178" t="s">
        <v>275</v>
      </c>
      <c r="D110" s="170" t="s">
        <v>188</v>
      </c>
      <c r="E110" s="171">
        <v>498.98700000000002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21</v>
      </c>
      <c r="M110" s="173">
        <f>G110*(1+L110/100)</f>
        <v>0</v>
      </c>
      <c r="N110" s="173">
        <v>0</v>
      </c>
      <c r="O110" s="173">
        <f>ROUND(E110*N110,2)</f>
        <v>0</v>
      </c>
      <c r="P110" s="173">
        <v>0</v>
      </c>
      <c r="Q110" s="173">
        <f>ROUND(E110*P110,2)</f>
        <v>0</v>
      </c>
      <c r="R110" s="173" t="s">
        <v>220</v>
      </c>
      <c r="S110" s="173" t="s">
        <v>138</v>
      </c>
      <c r="T110" s="174" t="s">
        <v>139</v>
      </c>
      <c r="U110" s="158">
        <v>2.7E-2</v>
      </c>
      <c r="V110" s="158">
        <f>ROUND(E110*U110,2)</f>
        <v>13.47</v>
      </c>
      <c r="W110" s="158"/>
      <c r="X110" s="158" t="s">
        <v>200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201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250" t="s">
        <v>276</v>
      </c>
      <c r="D111" s="251"/>
      <c r="E111" s="251"/>
      <c r="F111" s="251"/>
      <c r="G111" s="251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216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79" t="s">
        <v>277</v>
      </c>
      <c r="D112" s="159"/>
      <c r="E112" s="160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145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79" t="s">
        <v>278</v>
      </c>
      <c r="D113" s="159"/>
      <c r="E113" s="160">
        <v>498.99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145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239"/>
      <c r="D114" s="240"/>
      <c r="E114" s="240"/>
      <c r="F114" s="240"/>
      <c r="G114" s="240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148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x14ac:dyDescent="0.2">
      <c r="A115" s="162" t="s">
        <v>133</v>
      </c>
      <c r="B115" s="163" t="s">
        <v>83</v>
      </c>
      <c r="C115" s="177" t="s">
        <v>84</v>
      </c>
      <c r="D115" s="164"/>
      <c r="E115" s="165"/>
      <c r="F115" s="166"/>
      <c r="G115" s="166">
        <f>SUMIF(AG116:AG131,"&lt;&gt;NOR",G116:G131)</f>
        <v>0</v>
      </c>
      <c r="H115" s="166"/>
      <c r="I115" s="166">
        <f>SUM(I116:I131)</f>
        <v>0</v>
      </c>
      <c r="J115" s="166"/>
      <c r="K115" s="166">
        <f>SUM(K116:K131)</f>
        <v>0</v>
      </c>
      <c r="L115" s="166"/>
      <c r="M115" s="166">
        <f>SUM(M116:M131)</f>
        <v>0</v>
      </c>
      <c r="N115" s="166"/>
      <c r="O115" s="166">
        <f>SUM(O116:O131)</f>
        <v>0</v>
      </c>
      <c r="P115" s="166"/>
      <c r="Q115" s="166">
        <f>SUM(Q116:Q131)</f>
        <v>0</v>
      </c>
      <c r="R115" s="166"/>
      <c r="S115" s="166"/>
      <c r="T115" s="167"/>
      <c r="U115" s="161"/>
      <c r="V115" s="161">
        <f>SUM(V116:V131)</f>
        <v>5.54</v>
      </c>
      <c r="W115" s="161"/>
      <c r="X115" s="161"/>
      <c r="AG115" t="s">
        <v>134</v>
      </c>
    </row>
    <row r="116" spans="1:60" ht="22.5" outlineLevel="1" x14ac:dyDescent="0.2">
      <c r="A116" s="168">
        <v>17</v>
      </c>
      <c r="B116" s="169" t="s">
        <v>279</v>
      </c>
      <c r="C116" s="178" t="s">
        <v>280</v>
      </c>
      <c r="D116" s="170" t="s">
        <v>188</v>
      </c>
      <c r="E116" s="171">
        <v>92.405000000000001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3">
        <v>0</v>
      </c>
      <c r="O116" s="173">
        <f>ROUND(E116*N116,2)</f>
        <v>0</v>
      </c>
      <c r="P116" s="173">
        <v>0</v>
      </c>
      <c r="Q116" s="173">
        <f>ROUND(E116*P116,2)</f>
        <v>0</v>
      </c>
      <c r="R116" s="173" t="s">
        <v>189</v>
      </c>
      <c r="S116" s="173" t="s">
        <v>138</v>
      </c>
      <c r="T116" s="174" t="s">
        <v>139</v>
      </c>
      <c r="U116" s="158">
        <v>0</v>
      </c>
      <c r="V116" s="158">
        <f>ROUND(E116*U116,2)</f>
        <v>0</v>
      </c>
      <c r="W116" s="158"/>
      <c r="X116" s="158" t="s">
        <v>190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191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t="22.5" outlineLevel="1" x14ac:dyDescent="0.2">
      <c r="A117" s="156"/>
      <c r="B117" s="157"/>
      <c r="C117" s="250" t="s">
        <v>281</v>
      </c>
      <c r="D117" s="251"/>
      <c r="E117" s="251"/>
      <c r="F117" s="251"/>
      <c r="G117" s="251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216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75" t="str">
        <f>C117</f>
        <v>vč. urovnání ornice, naložení na skládce, vodorovným přemístěním ornice na místo rozprostření, založení trávníku osetím a dodávky travního semene.</v>
      </c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79" t="s">
        <v>193</v>
      </c>
      <c r="D118" s="159"/>
      <c r="E118" s="160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145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79" t="s">
        <v>194</v>
      </c>
      <c r="D119" s="159"/>
      <c r="E119" s="160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145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79" t="s">
        <v>282</v>
      </c>
      <c r="D120" s="159"/>
      <c r="E120" s="160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145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79" t="s">
        <v>283</v>
      </c>
      <c r="D121" s="159"/>
      <c r="E121" s="160">
        <v>92.41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145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239"/>
      <c r="D122" s="240"/>
      <c r="E122" s="240"/>
      <c r="F122" s="240"/>
      <c r="G122" s="240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148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68">
        <v>18</v>
      </c>
      <c r="B123" s="169" t="s">
        <v>284</v>
      </c>
      <c r="C123" s="178" t="s">
        <v>285</v>
      </c>
      <c r="D123" s="170" t="s">
        <v>188</v>
      </c>
      <c r="E123" s="171">
        <v>92.405000000000001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3">
        <v>0</v>
      </c>
      <c r="O123" s="173">
        <f>ROUND(E123*N123,2)</f>
        <v>0</v>
      </c>
      <c r="P123" s="173">
        <v>0</v>
      </c>
      <c r="Q123" s="173">
        <f>ROUND(E123*P123,2)</f>
        <v>0</v>
      </c>
      <c r="R123" s="173" t="s">
        <v>286</v>
      </c>
      <c r="S123" s="173" t="s">
        <v>138</v>
      </c>
      <c r="T123" s="174" t="s">
        <v>139</v>
      </c>
      <c r="U123" s="158">
        <v>0.06</v>
      </c>
      <c r="V123" s="158">
        <f>ROUND(E123*U123,2)</f>
        <v>5.54</v>
      </c>
      <c r="W123" s="158"/>
      <c r="X123" s="158" t="s">
        <v>200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201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250" t="s">
        <v>287</v>
      </c>
      <c r="D124" s="251"/>
      <c r="E124" s="251"/>
      <c r="F124" s="251"/>
      <c r="G124" s="251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216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79" t="s">
        <v>288</v>
      </c>
      <c r="D125" s="159"/>
      <c r="E125" s="160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145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79" t="s">
        <v>283</v>
      </c>
      <c r="D126" s="159"/>
      <c r="E126" s="160">
        <v>92.41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145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239"/>
      <c r="D127" s="240"/>
      <c r="E127" s="240"/>
      <c r="F127" s="240"/>
      <c r="G127" s="240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148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68">
        <v>19</v>
      </c>
      <c r="B128" s="169" t="s">
        <v>289</v>
      </c>
      <c r="C128" s="178" t="s">
        <v>290</v>
      </c>
      <c r="D128" s="170" t="s">
        <v>291</v>
      </c>
      <c r="E128" s="171">
        <v>2.7719999999999998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21</v>
      </c>
      <c r="M128" s="173">
        <f>G128*(1+L128/100)</f>
        <v>0</v>
      </c>
      <c r="N128" s="173">
        <v>1E-3</v>
      </c>
      <c r="O128" s="173">
        <f>ROUND(E128*N128,2)</f>
        <v>0</v>
      </c>
      <c r="P128" s="173">
        <v>0</v>
      </c>
      <c r="Q128" s="173">
        <f>ROUND(E128*P128,2)</f>
        <v>0</v>
      </c>
      <c r="R128" s="173" t="s">
        <v>292</v>
      </c>
      <c r="S128" s="173" t="s">
        <v>138</v>
      </c>
      <c r="T128" s="174" t="s">
        <v>139</v>
      </c>
      <c r="U128" s="158">
        <v>0</v>
      </c>
      <c r="V128" s="158">
        <f>ROUND(E128*U128,2)</f>
        <v>0</v>
      </c>
      <c r="W128" s="158"/>
      <c r="X128" s="158" t="s">
        <v>293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294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79" t="s">
        <v>295</v>
      </c>
      <c r="D129" s="159"/>
      <c r="E129" s="160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145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79" t="s">
        <v>296</v>
      </c>
      <c r="D130" s="159"/>
      <c r="E130" s="160">
        <v>2.77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145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239"/>
      <c r="D131" s="240"/>
      <c r="E131" s="240"/>
      <c r="F131" s="240"/>
      <c r="G131" s="240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148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x14ac:dyDescent="0.2">
      <c r="A132" s="162" t="s">
        <v>133</v>
      </c>
      <c r="B132" s="163" t="s">
        <v>64</v>
      </c>
      <c r="C132" s="177" t="s">
        <v>86</v>
      </c>
      <c r="D132" s="164"/>
      <c r="E132" s="165"/>
      <c r="F132" s="166"/>
      <c r="G132" s="166">
        <f>SUMIF(AG133:AG150,"&lt;&gt;NOR",G133:G150)</f>
        <v>0</v>
      </c>
      <c r="H132" s="166"/>
      <c r="I132" s="166">
        <f>SUM(I133:I150)</f>
        <v>0</v>
      </c>
      <c r="J132" s="166"/>
      <c r="K132" s="166">
        <f>SUM(K133:K150)</f>
        <v>0</v>
      </c>
      <c r="L132" s="166"/>
      <c r="M132" s="166">
        <f>SUM(M133:M150)</f>
        <v>0</v>
      </c>
      <c r="N132" s="166"/>
      <c r="O132" s="166">
        <f>SUM(O133:O150)</f>
        <v>16.79</v>
      </c>
      <c r="P132" s="166"/>
      <c r="Q132" s="166">
        <f>SUM(Q133:Q150)</f>
        <v>0</v>
      </c>
      <c r="R132" s="166"/>
      <c r="S132" s="166"/>
      <c r="T132" s="167"/>
      <c r="U132" s="161"/>
      <c r="V132" s="161">
        <f>SUM(V133:V150)</f>
        <v>102.14</v>
      </c>
      <c r="W132" s="161"/>
      <c r="X132" s="161"/>
      <c r="AG132" t="s">
        <v>134</v>
      </c>
    </row>
    <row r="133" spans="1:60" outlineLevel="1" x14ac:dyDescent="0.2">
      <c r="A133" s="168">
        <v>20</v>
      </c>
      <c r="B133" s="169" t="s">
        <v>297</v>
      </c>
      <c r="C133" s="178" t="s">
        <v>298</v>
      </c>
      <c r="D133" s="170" t="s">
        <v>214</v>
      </c>
      <c r="E133" s="171">
        <v>33.15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21</v>
      </c>
      <c r="M133" s="173">
        <f>G133*(1+L133/100)</f>
        <v>0</v>
      </c>
      <c r="N133" s="173">
        <v>0.24127000000000001</v>
      </c>
      <c r="O133" s="173">
        <f>ROUND(E133*N133,2)</f>
        <v>8</v>
      </c>
      <c r="P133" s="173">
        <v>0</v>
      </c>
      <c r="Q133" s="173">
        <f>ROUND(E133*P133,2)</f>
        <v>0</v>
      </c>
      <c r="R133" s="173" t="s">
        <v>286</v>
      </c>
      <c r="S133" s="173" t="s">
        <v>138</v>
      </c>
      <c r="T133" s="174" t="s">
        <v>139</v>
      </c>
      <c r="U133" s="158">
        <v>3.0811000000000002</v>
      </c>
      <c r="V133" s="158">
        <f>ROUND(E133*U133,2)</f>
        <v>102.14</v>
      </c>
      <c r="W133" s="158"/>
      <c r="X133" s="158" t="s">
        <v>200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201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79" t="s">
        <v>193</v>
      </c>
      <c r="D134" s="159"/>
      <c r="E134" s="160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145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79" t="s">
        <v>194</v>
      </c>
      <c r="D135" s="159"/>
      <c r="E135" s="160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145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79" t="s">
        <v>299</v>
      </c>
      <c r="D136" s="159"/>
      <c r="E136" s="160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145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79" t="s">
        <v>300</v>
      </c>
      <c r="D137" s="159"/>
      <c r="E137" s="160">
        <v>33.15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145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239"/>
      <c r="D138" s="240"/>
      <c r="E138" s="240"/>
      <c r="F138" s="240"/>
      <c r="G138" s="240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148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68">
        <v>21</v>
      </c>
      <c r="B139" s="169" t="s">
        <v>301</v>
      </c>
      <c r="C139" s="178" t="s">
        <v>302</v>
      </c>
      <c r="D139" s="170" t="s">
        <v>303</v>
      </c>
      <c r="E139" s="171">
        <v>102.434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3">
        <v>6.1499999999999999E-2</v>
      </c>
      <c r="O139" s="173">
        <f>ROUND(E139*N139,2)</f>
        <v>6.3</v>
      </c>
      <c r="P139" s="173">
        <v>0</v>
      </c>
      <c r="Q139" s="173">
        <f>ROUND(E139*P139,2)</f>
        <v>0</v>
      </c>
      <c r="R139" s="173"/>
      <c r="S139" s="173" t="s">
        <v>304</v>
      </c>
      <c r="T139" s="174" t="s">
        <v>139</v>
      </c>
      <c r="U139" s="158">
        <v>0</v>
      </c>
      <c r="V139" s="158">
        <f>ROUND(E139*U139,2)</f>
        <v>0</v>
      </c>
      <c r="W139" s="158"/>
      <c r="X139" s="158" t="s">
        <v>293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294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79" t="s">
        <v>193</v>
      </c>
      <c r="D140" s="159"/>
      <c r="E140" s="160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145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79" t="s">
        <v>194</v>
      </c>
      <c r="D141" s="159"/>
      <c r="E141" s="160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145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79" t="s">
        <v>305</v>
      </c>
      <c r="D142" s="159"/>
      <c r="E142" s="160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145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79" t="s">
        <v>306</v>
      </c>
      <c r="D143" s="159"/>
      <c r="E143" s="160">
        <v>102.43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145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239"/>
      <c r="D144" s="240"/>
      <c r="E144" s="240"/>
      <c r="F144" s="240"/>
      <c r="G144" s="240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148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68">
        <v>22</v>
      </c>
      <c r="B145" s="169" t="s">
        <v>307</v>
      </c>
      <c r="C145" s="178" t="s">
        <v>308</v>
      </c>
      <c r="D145" s="170" t="s">
        <v>303</v>
      </c>
      <c r="E145" s="171">
        <v>68.289000000000001</v>
      </c>
      <c r="F145" s="172"/>
      <c r="G145" s="173">
        <f>ROUND(E145*F145,2)</f>
        <v>0</v>
      </c>
      <c r="H145" s="172"/>
      <c r="I145" s="173">
        <f>ROUND(E145*H145,2)</f>
        <v>0</v>
      </c>
      <c r="J145" s="172"/>
      <c r="K145" s="173">
        <f>ROUND(E145*J145,2)</f>
        <v>0</v>
      </c>
      <c r="L145" s="173">
        <v>21</v>
      </c>
      <c r="M145" s="173">
        <f>G145*(1+L145/100)</f>
        <v>0</v>
      </c>
      <c r="N145" s="173">
        <v>3.6499999999999998E-2</v>
      </c>
      <c r="O145" s="173">
        <f>ROUND(E145*N145,2)</f>
        <v>2.4900000000000002</v>
      </c>
      <c r="P145" s="173">
        <v>0</v>
      </c>
      <c r="Q145" s="173">
        <f>ROUND(E145*P145,2)</f>
        <v>0</v>
      </c>
      <c r="R145" s="173"/>
      <c r="S145" s="173" t="s">
        <v>304</v>
      </c>
      <c r="T145" s="174" t="s">
        <v>139</v>
      </c>
      <c r="U145" s="158">
        <v>0</v>
      </c>
      <c r="V145" s="158">
        <f>ROUND(E145*U145,2)</f>
        <v>0</v>
      </c>
      <c r="W145" s="158"/>
      <c r="X145" s="158" t="s">
        <v>293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294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79" t="s">
        <v>193</v>
      </c>
      <c r="D146" s="159"/>
      <c r="E146" s="160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145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79" t="s">
        <v>194</v>
      </c>
      <c r="D147" s="159"/>
      <c r="E147" s="160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145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79" t="s">
        <v>309</v>
      </c>
      <c r="D148" s="159"/>
      <c r="E148" s="160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145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79" t="s">
        <v>310</v>
      </c>
      <c r="D149" s="159"/>
      <c r="E149" s="160">
        <v>68.290000000000006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145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239"/>
      <c r="D150" s="240"/>
      <c r="E150" s="240"/>
      <c r="F150" s="240"/>
      <c r="G150" s="240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148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x14ac:dyDescent="0.2">
      <c r="A151" s="162" t="s">
        <v>133</v>
      </c>
      <c r="B151" s="163" t="s">
        <v>55</v>
      </c>
      <c r="C151" s="177" t="s">
        <v>88</v>
      </c>
      <c r="D151" s="164"/>
      <c r="E151" s="165"/>
      <c r="F151" s="166"/>
      <c r="G151" s="166">
        <f>SUMIF(AG152:AG248,"&lt;&gt;NOR",G152:G248)</f>
        <v>0</v>
      </c>
      <c r="H151" s="166"/>
      <c r="I151" s="166">
        <f>SUM(I152:I248)</f>
        <v>0</v>
      </c>
      <c r="J151" s="166"/>
      <c r="K151" s="166">
        <f>SUM(K152:K248)</f>
        <v>0</v>
      </c>
      <c r="L151" s="166"/>
      <c r="M151" s="166">
        <f>SUM(M152:M248)</f>
        <v>0</v>
      </c>
      <c r="N151" s="166"/>
      <c r="O151" s="166">
        <f>SUM(O152:O248)</f>
        <v>272.35999999999996</v>
      </c>
      <c r="P151" s="166"/>
      <c r="Q151" s="166">
        <f>SUM(Q152:Q248)</f>
        <v>0</v>
      </c>
      <c r="R151" s="166"/>
      <c r="S151" s="166"/>
      <c r="T151" s="167"/>
      <c r="U151" s="161"/>
      <c r="V151" s="161">
        <f>SUM(V152:V248)</f>
        <v>201.98000000000002</v>
      </c>
      <c r="W151" s="161"/>
      <c r="X151" s="161"/>
      <c r="AG151" t="s">
        <v>134</v>
      </c>
    </row>
    <row r="152" spans="1:60" ht="22.5" outlineLevel="1" x14ac:dyDescent="0.2">
      <c r="A152" s="168">
        <v>23</v>
      </c>
      <c r="B152" s="169" t="s">
        <v>311</v>
      </c>
      <c r="C152" s="178" t="s">
        <v>312</v>
      </c>
      <c r="D152" s="170" t="s">
        <v>188</v>
      </c>
      <c r="E152" s="171">
        <v>10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21</v>
      </c>
      <c r="M152" s="173">
        <f>G152*(1+L152/100)</f>
        <v>0</v>
      </c>
      <c r="N152" s="173">
        <v>0.34499999999999997</v>
      </c>
      <c r="O152" s="173">
        <f>ROUND(E152*N152,2)</f>
        <v>3.45</v>
      </c>
      <c r="P152" s="173">
        <v>0</v>
      </c>
      <c r="Q152" s="173">
        <f>ROUND(E152*P152,2)</f>
        <v>0</v>
      </c>
      <c r="R152" s="173" t="s">
        <v>199</v>
      </c>
      <c r="S152" s="173" t="s">
        <v>138</v>
      </c>
      <c r="T152" s="174" t="s">
        <v>139</v>
      </c>
      <c r="U152" s="158">
        <v>2.5999999999999999E-2</v>
      </c>
      <c r="V152" s="158">
        <f>ROUND(E152*U152,2)</f>
        <v>0.26</v>
      </c>
      <c r="W152" s="158"/>
      <c r="X152" s="158" t="s">
        <v>200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201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79" t="s">
        <v>313</v>
      </c>
      <c r="D153" s="159"/>
      <c r="E153" s="160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145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79" t="s">
        <v>314</v>
      </c>
      <c r="D154" s="159"/>
      <c r="E154" s="160">
        <v>10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145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239"/>
      <c r="D155" s="240"/>
      <c r="E155" s="240"/>
      <c r="F155" s="240"/>
      <c r="G155" s="240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148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2.5" outlineLevel="1" x14ac:dyDescent="0.2">
      <c r="A156" s="168">
        <v>24</v>
      </c>
      <c r="B156" s="169" t="s">
        <v>315</v>
      </c>
      <c r="C156" s="178" t="s">
        <v>316</v>
      </c>
      <c r="D156" s="170" t="s">
        <v>188</v>
      </c>
      <c r="E156" s="171">
        <v>359.62</v>
      </c>
      <c r="F156" s="172"/>
      <c r="G156" s="173">
        <f>ROUND(E156*F156,2)</f>
        <v>0</v>
      </c>
      <c r="H156" s="172"/>
      <c r="I156" s="173">
        <f>ROUND(E156*H156,2)</f>
        <v>0</v>
      </c>
      <c r="J156" s="172"/>
      <c r="K156" s="173">
        <f>ROUND(E156*J156,2)</f>
        <v>0</v>
      </c>
      <c r="L156" s="173">
        <v>21</v>
      </c>
      <c r="M156" s="173">
        <f>G156*(1+L156/100)</f>
        <v>0</v>
      </c>
      <c r="N156" s="173">
        <v>0.46</v>
      </c>
      <c r="O156" s="173">
        <f>ROUND(E156*N156,2)</f>
        <v>165.43</v>
      </c>
      <c r="P156" s="173">
        <v>0</v>
      </c>
      <c r="Q156" s="173">
        <f>ROUND(E156*P156,2)</f>
        <v>0</v>
      </c>
      <c r="R156" s="173" t="s">
        <v>199</v>
      </c>
      <c r="S156" s="173" t="s">
        <v>138</v>
      </c>
      <c r="T156" s="174" t="s">
        <v>139</v>
      </c>
      <c r="U156" s="158">
        <v>2.9000000000000001E-2</v>
      </c>
      <c r="V156" s="158">
        <f>ROUND(E156*U156,2)</f>
        <v>10.43</v>
      </c>
      <c r="W156" s="158"/>
      <c r="X156" s="158" t="s">
        <v>200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201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79" t="s">
        <v>193</v>
      </c>
      <c r="D157" s="159"/>
      <c r="E157" s="160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145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79" t="s">
        <v>194</v>
      </c>
      <c r="D158" s="159"/>
      <c r="E158" s="160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145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79" t="s">
        <v>317</v>
      </c>
      <c r="D159" s="159"/>
      <c r="E159" s="160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145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79" t="s">
        <v>318</v>
      </c>
      <c r="D160" s="159"/>
      <c r="E160" s="160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145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79" t="s">
        <v>319</v>
      </c>
      <c r="D161" s="159"/>
      <c r="E161" s="160">
        <v>359.62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145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239"/>
      <c r="D162" s="240"/>
      <c r="E162" s="240"/>
      <c r="F162" s="240"/>
      <c r="G162" s="240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148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22.5" outlineLevel="1" x14ac:dyDescent="0.2">
      <c r="A163" s="168">
        <v>25</v>
      </c>
      <c r="B163" s="169" t="s">
        <v>320</v>
      </c>
      <c r="C163" s="178" t="s">
        <v>321</v>
      </c>
      <c r="D163" s="170" t="s">
        <v>188</v>
      </c>
      <c r="E163" s="171">
        <v>10</v>
      </c>
      <c r="F163" s="172"/>
      <c r="G163" s="173">
        <f>ROUND(E163*F163,2)</f>
        <v>0</v>
      </c>
      <c r="H163" s="172"/>
      <c r="I163" s="173">
        <f>ROUND(E163*H163,2)</f>
        <v>0</v>
      </c>
      <c r="J163" s="172"/>
      <c r="K163" s="173">
        <f>ROUND(E163*J163,2)</f>
        <v>0</v>
      </c>
      <c r="L163" s="173">
        <v>21</v>
      </c>
      <c r="M163" s="173">
        <f>G163*(1+L163/100)</f>
        <v>0</v>
      </c>
      <c r="N163" s="173">
        <v>0.46</v>
      </c>
      <c r="O163" s="173">
        <f>ROUND(E163*N163,2)</f>
        <v>4.5999999999999996</v>
      </c>
      <c r="P163" s="173">
        <v>0</v>
      </c>
      <c r="Q163" s="173">
        <f>ROUND(E163*P163,2)</f>
        <v>0</v>
      </c>
      <c r="R163" s="173" t="s">
        <v>199</v>
      </c>
      <c r="S163" s="173" t="s">
        <v>138</v>
      </c>
      <c r="T163" s="174" t="s">
        <v>139</v>
      </c>
      <c r="U163" s="158">
        <v>2.9000000000000001E-2</v>
      </c>
      <c r="V163" s="158">
        <f>ROUND(E163*U163,2)</f>
        <v>0.28999999999999998</v>
      </c>
      <c r="W163" s="158"/>
      <c r="X163" s="158" t="s">
        <v>200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201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79" t="s">
        <v>313</v>
      </c>
      <c r="D164" s="159"/>
      <c r="E164" s="160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145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79" t="s">
        <v>314</v>
      </c>
      <c r="D165" s="159"/>
      <c r="E165" s="160">
        <v>10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145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239"/>
      <c r="D166" s="240"/>
      <c r="E166" s="240"/>
      <c r="F166" s="240"/>
      <c r="G166" s="240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148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68">
        <v>26</v>
      </c>
      <c r="B167" s="169" t="s">
        <v>322</v>
      </c>
      <c r="C167" s="178" t="s">
        <v>323</v>
      </c>
      <c r="D167" s="170" t="s">
        <v>227</v>
      </c>
      <c r="E167" s="171">
        <v>15.183999999999999</v>
      </c>
      <c r="F167" s="172"/>
      <c r="G167" s="173">
        <f>ROUND(E167*F167,2)</f>
        <v>0</v>
      </c>
      <c r="H167" s="172"/>
      <c r="I167" s="173">
        <f>ROUND(E167*H167,2)</f>
        <v>0</v>
      </c>
      <c r="J167" s="172"/>
      <c r="K167" s="173">
        <f>ROUND(E167*J167,2)</f>
        <v>0</v>
      </c>
      <c r="L167" s="173">
        <v>21</v>
      </c>
      <c r="M167" s="173">
        <f>G167*(1+L167/100)</f>
        <v>0</v>
      </c>
      <c r="N167" s="173">
        <v>0.46</v>
      </c>
      <c r="O167" s="173">
        <f>ROUND(E167*N167,2)</f>
        <v>6.98</v>
      </c>
      <c r="P167" s="173">
        <v>0</v>
      </c>
      <c r="Q167" s="173">
        <f>ROUND(E167*P167,2)</f>
        <v>0</v>
      </c>
      <c r="R167" s="173"/>
      <c r="S167" s="173" t="s">
        <v>304</v>
      </c>
      <c r="T167" s="174" t="s">
        <v>139</v>
      </c>
      <c r="U167" s="158">
        <v>0</v>
      </c>
      <c r="V167" s="158">
        <f>ROUND(E167*U167,2)</f>
        <v>0</v>
      </c>
      <c r="W167" s="158"/>
      <c r="X167" s="158" t="s">
        <v>200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201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79" t="s">
        <v>324</v>
      </c>
      <c r="D168" s="159"/>
      <c r="E168" s="160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145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79" t="s">
        <v>325</v>
      </c>
      <c r="D169" s="159"/>
      <c r="E169" s="160">
        <v>75.92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145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239"/>
      <c r="D170" s="240"/>
      <c r="E170" s="240"/>
      <c r="F170" s="240"/>
      <c r="G170" s="240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148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68">
        <v>27</v>
      </c>
      <c r="B171" s="169" t="s">
        <v>326</v>
      </c>
      <c r="C171" s="178" t="s">
        <v>327</v>
      </c>
      <c r="D171" s="170" t="s">
        <v>188</v>
      </c>
      <c r="E171" s="171">
        <v>92.4</v>
      </c>
      <c r="F171" s="172"/>
      <c r="G171" s="173">
        <f>ROUND(E171*F171,2)</f>
        <v>0</v>
      </c>
      <c r="H171" s="172"/>
      <c r="I171" s="173">
        <f>ROUND(E171*H171,2)</f>
        <v>0</v>
      </c>
      <c r="J171" s="172"/>
      <c r="K171" s="173">
        <f>ROUND(E171*J171,2)</f>
        <v>0</v>
      </c>
      <c r="L171" s="173">
        <v>21</v>
      </c>
      <c r="M171" s="173">
        <f>G171*(1+L171/100)</f>
        <v>0</v>
      </c>
      <c r="N171" s="173">
        <v>0</v>
      </c>
      <c r="O171" s="173">
        <f>ROUND(E171*N171,2)</f>
        <v>0</v>
      </c>
      <c r="P171" s="173">
        <v>0</v>
      </c>
      <c r="Q171" s="173">
        <f>ROUND(E171*P171,2)</f>
        <v>0</v>
      </c>
      <c r="R171" s="173" t="s">
        <v>199</v>
      </c>
      <c r="S171" s="173" t="s">
        <v>138</v>
      </c>
      <c r="T171" s="174" t="s">
        <v>139</v>
      </c>
      <c r="U171" s="158">
        <v>3.6999999999999998E-2</v>
      </c>
      <c r="V171" s="158">
        <f>ROUND(E171*U171,2)</f>
        <v>3.42</v>
      </c>
      <c r="W171" s="158"/>
      <c r="X171" s="158" t="s">
        <v>200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201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250" t="s">
        <v>328</v>
      </c>
      <c r="D172" s="251"/>
      <c r="E172" s="251"/>
      <c r="F172" s="251"/>
      <c r="G172" s="251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216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79" t="s">
        <v>193</v>
      </c>
      <c r="D173" s="159"/>
      <c r="E173" s="160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145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79" t="s">
        <v>194</v>
      </c>
      <c r="D174" s="159"/>
      <c r="E174" s="160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145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79" t="s">
        <v>329</v>
      </c>
      <c r="D175" s="159"/>
      <c r="E175" s="160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145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79" t="s">
        <v>330</v>
      </c>
      <c r="D176" s="159"/>
      <c r="E176" s="160">
        <v>27.72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145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239"/>
      <c r="D177" s="240"/>
      <c r="E177" s="240"/>
      <c r="F177" s="240"/>
      <c r="G177" s="240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148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68">
        <v>28</v>
      </c>
      <c r="B178" s="169" t="s">
        <v>331</v>
      </c>
      <c r="C178" s="178" t="s">
        <v>332</v>
      </c>
      <c r="D178" s="170" t="s">
        <v>188</v>
      </c>
      <c r="E178" s="171">
        <v>37.962000000000003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21</v>
      </c>
      <c r="M178" s="173">
        <f>G178*(1+L178/100)</f>
        <v>0</v>
      </c>
      <c r="N178" s="173">
        <v>0.13188</v>
      </c>
      <c r="O178" s="173">
        <f>ROUND(E178*N178,2)</f>
        <v>5.01</v>
      </c>
      <c r="P178" s="173">
        <v>0</v>
      </c>
      <c r="Q178" s="173">
        <f>ROUND(E178*P178,2)</f>
        <v>0</v>
      </c>
      <c r="R178" s="173" t="s">
        <v>199</v>
      </c>
      <c r="S178" s="173" t="s">
        <v>138</v>
      </c>
      <c r="T178" s="174" t="s">
        <v>139</v>
      </c>
      <c r="U178" s="158">
        <v>0.40600000000000003</v>
      </c>
      <c r="V178" s="158">
        <f>ROUND(E178*U178,2)</f>
        <v>15.41</v>
      </c>
      <c r="W178" s="158"/>
      <c r="X178" s="158" t="s">
        <v>200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201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250" t="s">
        <v>333</v>
      </c>
      <c r="D179" s="251"/>
      <c r="E179" s="251"/>
      <c r="F179" s="251"/>
      <c r="G179" s="251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216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79" t="s">
        <v>211</v>
      </c>
      <c r="D180" s="159"/>
      <c r="E180" s="160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145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79" t="s">
        <v>207</v>
      </c>
      <c r="D181" s="159"/>
      <c r="E181" s="160">
        <v>37.96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145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239"/>
      <c r="D182" s="240"/>
      <c r="E182" s="240"/>
      <c r="F182" s="240"/>
      <c r="G182" s="240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148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ht="22.5" outlineLevel="1" x14ac:dyDescent="0.2">
      <c r="A183" s="168">
        <v>29</v>
      </c>
      <c r="B183" s="169" t="s">
        <v>334</v>
      </c>
      <c r="C183" s="178" t="s">
        <v>335</v>
      </c>
      <c r="D183" s="170" t="s">
        <v>188</v>
      </c>
      <c r="E183" s="171">
        <v>37.962000000000003</v>
      </c>
      <c r="F183" s="172"/>
      <c r="G183" s="173">
        <f>ROUND(E183*F183,2)</f>
        <v>0</v>
      </c>
      <c r="H183" s="172"/>
      <c r="I183" s="173">
        <f>ROUND(E183*H183,2)</f>
        <v>0</v>
      </c>
      <c r="J183" s="172"/>
      <c r="K183" s="173">
        <f>ROUND(E183*J183,2)</f>
        <v>0</v>
      </c>
      <c r="L183" s="173">
        <v>21</v>
      </c>
      <c r="M183" s="173">
        <f>G183*(1+L183/100)</f>
        <v>0</v>
      </c>
      <c r="N183" s="173">
        <v>0.12966</v>
      </c>
      <c r="O183" s="173">
        <f>ROUND(E183*N183,2)</f>
        <v>4.92</v>
      </c>
      <c r="P183" s="173">
        <v>0</v>
      </c>
      <c r="Q183" s="173">
        <f>ROUND(E183*P183,2)</f>
        <v>0</v>
      </c>
      <c r="R183" s="173" t="s">
        <v>199</v>
      </c>
      <c r="S183" s="173" t="s">
        <v>138</v>
      </c>
      <c r="T183" s="174" t="s">
        <v>139</v>
      </c>
      <c r="U183" s="158">
        <v>0.111</v>
      </c>
      <c r="V183" s="158">
        <f>ROUND(E183*U183,2)</f>
        <v>4.21</v>
      </c>
      <c r="W183" s="158"/>
      <c r="X183" s="158" t="s">
        <v>200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201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79" t="s">
        <v>211</v>
      </c>
      <c r="D184" s="159"/>
      <c r="E184" s="160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145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79" t="s">
        <v>207</v>
      </c>
      <c r="D185" s="159"/>
      <c r="E185" s="160">
        <v>37.96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145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239"/>
      <c r="D186" s="240"/>
      <c r="E186" s="240"/>
      <c r="F186" s="240"/>
      <c r="G186" s="240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148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68">
        <v>30</v>
      </c>
      <c r="B187" s="169" t="s">
        <v>336</v>
      </c>
      <c r="C187" s="178" t="s">
        <v>337</v>
      </c>
      <c r="D187" s="170" t="s">
        <v>188</v>
      </c>
      <c r="E187" s="171">
        <v>37.962000000000003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21</v>
      </c>
      <c r="M187" s="173">
        <f>G187*(1+L187/100)</f>
        <v>0</v>
      </c>
      <c r="N187" s="173">
        <v>7.5300000000000002E-3</v>
      </c>
      <c r="O187" s="173">
        <f>ROUND(E187*N187,2)</f>
        <v>0.28999999999999998</v>
      </c>
      <c r="P187" s="173">
        <v>0</v>
      </c>
      <c r="Q187" s="173">
        <f>ROUND(E187*P187,2)</f>
        <v>0</v>
      </c>
      <c r="R187" s="173" t="s">
        <v>199</v>
      </c>
      <c r="S187" s="173" t="s">
        <v>138</v>
      </c>
      <c r="T187" s="174" t="s">
        <v>139</v>
      </c>
      <c r="U187" s="158">
        <v>4.0000000000000001E-3</v>
      </c>
      <c r="V187" s="158">
        <f>ROUND(E187*U187,2)</f>
        <v>0.15</v>
      </c>
      <c r="W187" s="158"/>
      <c r="X187" s="158" t="s">
        <v>200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201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250" t="s">
        <v>338</v>
      </c>
      <c r="D188" s="251"/>
      <c r="E188" s="251"/>
      <c r="F188" s="251"/>
      <c r="G188" s="251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216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79" t="s">
        <v>211</v>
      </c>
      <c r="D189" s="159"/>
      <c r="E189" s="160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145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79" t="s">
        <v>207</v>
      </c>
      <c r="D190" s="159"/>
      <c r="E190" s="160">
        <v>37.96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145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239"/>
      <c r="D191" s="240"/>
      <c r="E191" s="240"/>
      <c r="F191" s="240"/>
      <c r="G191" s="240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148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22.5" outlineLevel="1" x14ac:dyDescent="0.2">
      <c r="A192" s="168">
        <v>31</v>
      </c>
      <c r="B192" s="169" t="s">
        <v>339</v>
      </c>
      <c r="C192" s="178" t="s">
        <v>340</v>
      </c>
      <c r="D192" s="170" t="s">
        <v>188</v>
      </c>
      <c r="E192" s="171">
        <v>37.962000000000003</v>
      </c>
      <c r="F192" s="172"/>
      <c r="G192" s="173">
        <f>ROUND(E192*F192,2)</f>
        <v>0</v>
      </c>
      <c r="H192" s="172"/>
      <c r="I192" s="173">
        <f>ROUND(E192*H192,2)</f>
        <v>0</v>
      </c>
      <c r="J192" s="172"/>
      <c r="K192" s="173">
        <f>ROUND(E192*J192,2)</f>
        <v>0</v>
      </c>
      <c r="L192" s="173">
        <v>21</v>
      </c>
      <c r="M192" s="173">
        <f>G192*(1+L192/100)</f>
        <v>0</v>
      </c>
      <c r="N192" s="173">
        <v>2.1000000000000001E-4</v>
      </c>
      <c r="O192" s="173">
        <f>ROUND(E192*N192,2)</f>
        <v>0.01</v>
      </c>
      <c r="P192" s="173">
        <v>0</v>
      </c>
      <c r="Q192" s="173">
        <f>ROUND(E192*P192,2)</f>
        <v>0</v>
      </c>
      <c r="R192" s="173" t="s">
        <v>199</v>
      </c>
      <c r="S192" s="173" t="s">
        <v>138</v>
      </c>
      <c r="T192" s="174" t="s">
        <v>139</v>
      </c>
      <c r="U192" s="158">
        <v>2E-3</v>
      </c>
      <c r="V192" s="158">
        <f>ROUND(E192*U192,2)</f>
        <v>0.08</v>
      </c>
      <c r="W192" s="158"/>
      <c r="X192" s="158" t="s">
        <v>200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201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79" t="s">
        <v>211</v>
      </c>
      <c r="D193" s="159"/>
      <c r="E193" s="160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145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79" t="s">
        <v>207</v>
      </c>
      <c r="D194" s="159"/>
      <c r="E194" s="160">
        <v>37.96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145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239"/>
      <c r="D195" s="240"/>
      <c r="E195" s="240"/>
      <c r="F195" s="240"/>
      <c r="G195" s="240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9"/>
      <c r="Z195" s="149"/>
      <c r="AA195" s="149"/>
      <c r="AB195" s="149"/>
      <c r="AC195" s="149"/>
      <c r="AD195" s="149"/>
      <c r="AE195" s="149"/>
      <c r="AF195" s="149"/>
      <c r="AG195" s="149" t="s">
        <v>148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68">
        <v>32</v>
      </c>
      <c r="B196" s="169" t="s">
        <v>341</v>
      </c>
      <c r="C196" s="178" t="s">
        <v>342</v>
      </c>
      <c r="D196" s="170" t="s">
        <v>188</v>
      </c>
      <c r="E196" s="171">
        <v>359.62</v>
      </c>
      <c r="F196" s="172"/>
      <c r="G196" s="173">
        <f>ROUND(E196*F196,2)</f>
        <v>0</v>
      </c>
      <c r="H196" s="172"/>
      <c r="I196" s="173">
        <f>ROUND(E196*H196,2)</f>
        <v>0</v>
      </c>
      <c r="J196" s="172"/>
      <c r="K196" s="173">
        <f>ROUND(E196*J196,2)</f>
        <v>0</v>
      </c>
      <c r="L196" s="173">
        <v>21</v>
      </c>
      <c r="M196" s="173">
        <f>G196*(1+L196/100)</f>
        <v>0</v>
      </c>
      <c r="N196" s="173">
        <v>8.4250000000000005E-2</v>
      </c>
      <c r="O196" s="173">
        <f>ROUND(E196*N196,2)</f>
        <v>30.3</v>
      </c>
      <c r="P196" s="173">
        <v>0</v>
      </c>
      <c r="Q196" s="173">
        <f>ROUND(E196*P196,2)</f>
        <v>0</v>
      </c>
      <c r="R196" s="173" t="s">
        <v>199</v>
      </c>
      <c r="S196" s="173" t="s">
        <v>138</v>
      </c>
      <c r="T196" s="174" t="s">
        <v>139</v>
      </c>
      <c r="U196" s="158">
        <v>0.45</v>
      </c>
      <c r="V196" s="158">
        <f>ROUND(E196*U196,2)</f>
        <v>161.83000000000001</v>
      </c>
      <c r="W196" s="158"/>
      <c r="X196" s="158" t="s">
        <v>200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201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t="22.5" outlineLevel="1" x14ac:dyDescent="0.2">
      <c r="A197" s="156"/>
      <c r="B197" s="157"/>
      <c r="C197" s="250" t="s">
        <v>343</v>
      </c>
      <c r="D197" s="251"/>
      <c r="E197" s="251"/>
      <c r="F197" s="251"/>
      <c r="G197" s="251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216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75" t="str">
        <f>C197</f>
        <v>s provedením lože z kameniva drceného, s vyplněním spár, s dvojitým hutněním a se smetením přebytečného materiálu na krajnici. S dodáním hmot pro lože a výplň spár.</v>
      </c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252" t="s">
        <v>344</v>
      </c>
      <c r="D198" s="253"/>
      <c r="E198" s="253"/>
      <c r="F198" s="253"/>
      <c r="G198" s="253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143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79" t="s">
        <v>345</v>
      </c>
      <c r="D199" s="159"/>
      <c r="E199" s="160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145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79" t="s">
        <v>319</v>
      </c>
      <c r="D200" s="159"/>
      <c r="E200" s="160">
        <v>359.62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145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239"/>
      <c r="D201" s="240"/>
      <c r="E201" s="240"/>
      <c r="F201" s="240"/>
      <c r="G201" s="240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148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68">
        <v>33</v>
      </c>
      <c r="B202" s="169" t="s">
        <v>346</v>
      </c>
      <c r="C202" s="178" t="s">
        <v>347</v>
      </c>
      <c r="D202" s="170" t="s">
        <v>188</v>
      </c>
      <c r="E202" s="171">
        <v>7.89</v>
      </c>
      <c r="F202" s="172"/>
      <c r="G202" s="173">
        <f>ROUND(E202*F202,2)</f>
        <v>0</v>
      </c>
      <c r="H202" s="172"/>
      <c r="I202" s="173">
        <f>ROUND(E202*H202,2)</f>
        <v>0</v>
      </c>
      <c r="J202" s="172"/>
      <c r="K202" s="173">
        <f>ROUND(E202*J202,2)</f>
        <v>0</v>
      </c>
      <c r="L202" s="173">
        <v>21</v>
      </c>
      <c r="M202" s="173">
        <f>G202*(1+L202/100)</f>
        <v>0</v>
      </c>
      <c r="N202" s="173">
        <v>0.13100000000000001</v>
      </c>
      <c r="O202" s="173">
        <f>ROUND(E202*N202,2)</f>
        <v>1.03</v>
      </c>
      <c r="P202" s="173">
        <v>0</v>
      </c>
      <c r="Q202" s="173">
        <f>ROUND(E202*P202,2)</f>
        <v>0</v>
      </c>
      <c r="R202" s="173"/>
      <c r="S202" s="173" t="s">
        <v>304</v>
      </c>
      <c r="T202" s="174" t="s">
        <v>139</v>
      </c>
      <c r="U202" s="158">
        <v>0</v>
      </c>
      <c r="V202" s="158">
        <f>ROUND(E202*U202,2)</f>
        <v>0</v>
      </c>
      <c r="W202" s="158"/>
      <c r="X202" s="158" t="s">
        <v>293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294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79" t="s">
        <v>193</v>
      </c>
      <c r="D203" s="159"/>
      <c r="E203" s="160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145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179" t="s">
        <v>194</v>
      </c>
      <c r="D204" s="159"/>
      <c r="E204" s="160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9"/>
      <c r="Z204" s="149"/>
      <c r="AA204" s="149"/>
      <c r="AB204" s="149"/>
      <c r="AC204" s="149"/>
      <c r="AD204" s="149"/>
      <c r="AE204" s="149"/>
      <c r="AF204" s="149"/>
      <c r="AG204" s="149" t="s">
        <v>145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79" t="s">
        <v>348</v>
      </c>
      <c r="D205" s="159"/>
      <c r="E205" s="160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145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79" t="s">
        <v>349</v>
      </c>
      <c r="D206" s="159"/>
      <c r="E206" s="160">
        <v>7.89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145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239"/>
      <c r="D207" s="240"/>
      <c r="E207" s="240"/>
      <c r="F207" s="240"/>
      <c r="G207" s="240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148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68">
        <v>34</v>
      </c>
      <c r="B208" s="169" t="s">
        <v>350</v>
      </c>
      <c r="C208" s="178" t="s">
        <v>351</v>
      </c>
      <c r="D208" s="170" t="s">
        <v>188</v>
      </c>
      <c r="E208" s="171">
        <v>362.51900000000001</v>
      </c>
      <c r="F208" s="172"/>
      <c r="G208" s="173">
        <f>ROUND(E208*F208,2)</f>
        <v>0</v>
      </c>
      <c r="H208" s="172"/>
      <c r="I208" s="173">
        <f>ROUND(E208*H208,2)</f>
        <v>0</v>
      </c>
      <c r="J208" s="172"/>
      <c r="K208" s="173">
        <f>ROUND(E208*J208,2)</f>
        <v>0</v>
      </c>
      <c r="L208" s="173">
        <v>21</v>
      </c>
      <c r="M208" s="173">
        <f>G208*(1+L208/100)</f>
        <v>0</v>
      </c>
      <c r="N208" s="173">
        <v>0.13100000000000001</v>
      </c>
      <c r="O208" s="173">
        <f>ROUND(E208*N208,2)</f>
        <v>47.49</v>
      </c>
      <c r="P208" s="173">
        <v>0</v>
      </c>
      <c r="Q208" s="173">
        <f>ROUND(E208*P208,2)</f>
        <v>0</v>
      </c>
      <c r="R208" s="173"/>
      <c r="S208" s="173" t="s">
        <v>304</v>
      </c>
      <c r="T208" s="174" t="s">
        <v>139</v>
      </c>
      <c r="U208" s="158">
        <v>0</v>
      </c>
      <c r="V208" s="158">
        <f>ROUND(E208*U208,2)</f>
        <v>0</v>
      </c>
      <c r="W208" s="158"/>
      <c r="X208" s="158" t="s">
        <v>293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294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79" t="s">
        <v>352</v>
      </c>
      <c r="D209" s="159"/>
      <c r="E209" s="160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145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79" t="s">
        <v>353</v>
      </c>
      <c r="D210" s="159"/>
      <c r="E210" s="160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9"/>
      <c r="Z210" s="149"/>
      <c r="AA210" s="149"/>
      <c r="AB210" s="149"/>
      <c r="AC210" s="149"/>
      <c r="AD210" s="149"/>
      <c r="AE210" s="149"/>
      <c r="AF210" s="149"/>
      <c r="AG210" s="149" t="s">
        <v>145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79" t="s">
        <v>354</v>
      </c>
      <c r="D211" s="159"/>
      <c r="E211" s="160">
        <v>362.51900000000001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145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239"/>
      <c r="D212" s="240"/>
      <c r="E212" s="240"/>
      <c r="F212" s="240"/>
      <c r="G212" s="240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148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68">
        <v>35</v>
      </c>
      <c r="B213" s="169" t="s">
        <v>355</v>
      </c>
      <c r="C213" s="178" t="s">
        <v>356</v>
      </c>
      <c r="D213" s="170" t="s">
        <v>188</v>
      </c>
      <c r="E213" s="171">
        <v>15.78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21</v>
      </c>
      <c r="M213" s="173">
        <f>G213*(1+L213/100)</f>
        <v>0</v>
      </c>
      <c r="N213" s="173">
        <v>0</v>
      </c>
      <c r="O213" s="173">
        <f>ROUND(E213*N213,2)</f>
        <v>0</v>
      </c>
      <c r="P213" s="173">
        <v>0</v>
      </c>
      <c r="Q213" s="173">
        <f>ROUND(E213*P213,2)</f>
        <v>0</v>
      </c>
      <c r="R213" s="173" t="s">
        <v>199</v>
      </c>
      <c r="S213" s="173" t="s">
        <v>138</v>
      </c>
      <c r="T213" s="174" t="s">
        <v>139</v>
      </c>
      <c r="U213" s="158">
        <v>5.5E-2</v>
      </c>
      <c r="V213" s="158">
        <f>ROUND(E213*U213,2)</f>
        <v>0.87</v>
      </c>
      <c r="W213" s="158"/>
      <c r="X213" s="158" t="s">
        <v>200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201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22.5" outlineLevel="1" x14ac:dyDescent="0.2">
      <c r="A214" s="156"/>
      <c r="B214" s="157"/>
      <c r="C214" s="250" t="s">
        <v>343</v>
      </c>
      <c r="D214" s="251"/>
      <c r="E214" s="251"/>
      <c r="F214" s="251"/>
      <c r="G214" s="251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216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75" t="str">
        <f>C214</f>
        <v>s provedením lože z kameniva drceného, s vyplněním spár, s dvojitým hutněním a se smetením přebytečného materiálu na krajnici. S dodáním hmot pro lože a výplň spár.</v>
      </c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252" t="s">
        <v>357</v>
      </c>
      <c r="D215" s="253"/>
      <c r="E215" s="253"/>
      <c r="F215" s="253"/>
      <c r="G215" s="253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143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79" t="s">
        <v>358</v>
      </c>
      <c r="D216" s="159"/>
      <c r="E216" s="160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145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79" t="s">
        <v>359</v>
      </c>
      <c r="D217" s="159"/>
      <c r="E217" s="160">
        <v>15.78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145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239"/>
      <c r="D218" s="240"/>
      <c r="E218" s="240"/>
      <c r="F218" s="240"/>
      <c r="G218" s="240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148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ht="22.5" outlineLevel="1" x14ac:dyDescent="0.2">
      <c r="A219" s="168">
        <v>36</v>
      </c>
      <c r="B219" s="169" t="s">
        <v>360</v>
      </c>
      <c r="C219" s="178" t="s">
        <v>361</v>
      </c>
      <c r="D219" s="170" t="s">
        <v>362</v>
      </c>
      <c r="E219" s="171">
        <v>1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21</v>
      </c>
      <c r="M219" s="173">
        <f>G219*(1+L219/100)</f>
        <v>0</v>
      </c>
      <c r="N219" s="173">
        <v>0</v>
      </c>
      <c r="O219" s="173">
        <f>ROUND(E219*N219,2)</f>
        <v>0</v>
      </c>
      <c r="P219" s="173">
        <v>0</v>
      </c>
      <c r="Q219" s="173">
        <f>ROUND(E219*P219,2)</f>
        <v>0</v>
      </c>
      <c r="R219" s="173"/>
      <c r="S219" s="173" t="s">
        <v>304</v>
      </c>
      <c r="T219" s="174" t="s">
        <v>139</v>
      </c>
      <c r="U219" s="158">
        <v>0</v>
      </c>
      <c r="V219" s="158">
        <f>ROUND(E219*U219,2)</f>
        <v>0</v>
      </c>
      <c r="W219" s="158"/>
      <c r="X219" s="158" t="s">
        <v>200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201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79" t="s">
        <v>193</v>
      </c>
      <c r="D220" s="159"/>
      <c r="E220" s="160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145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79" t="s">
        <v>363</v>
      </c>
      <c r="D221" s="159"/>
      <c r="E221" s="160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145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79" t="s">
        <v>75</v>
      </c>
      <c r="D222" s="159"/>
      <c r="E222" s="160">
        <v>1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145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239"/>
      <c r="D223" s="240"/>
      <c r="E223" s="240"/>
      <c r="F223" s="240"/>
      <c r="G223" s="240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148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68">
        <v>37</v>
      </c>
      <c r="B224" s="169" t="s">
        <v>364</v>
      </c>
      <c r="C224" s="178" t="s">
        <v>365</v>
      </c>
      <c r="D224" s="170" t="s">
        <v>188</v>
      </c>
      <c r="E224" s="171">
        <v>10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21</v>
      </c>
      <c r="M224" s="173">
        <f>G224*(1+L224/100)</f>
        <v>0</v>
      </c>
      <c r="N224" s="173">
        <v>0.10362</v>
      </c>
      <c r="O224" s="173">
        <f>ROUND(E224*N224,2)</f>
        <v>1.04</v>
      </c>
      <c r="P224" s="173">
        <v>0</v>
      </c>
      <c r="Q224" s="173">
        <f>ROUND(E224*P224,2)</f>
        <v>0</v>
      </c>
      <c r="R224" s="173" t="s">
        <v>199</v>
      </c>
      <c r="S224" s="173" t="s">
        <v>138</v>
      </c>
      <c r="T224" s="174" t="s">
        <v>139</v>
      </c>
      <c r="U224" s="158">
        <v>0.47799999999999998</v>
      </c>
      <c r="V224" s="158">
        <f>ROUND(E224*U224,2)</f>
        <v>4.78</v>
      </c>
      <c r="W224" s="158"/>
      <c r="X224" s="158" t="s">
        <v>200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201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22.5" outlineLevel="1" x14ac:dyDescent="0.2">
      <c r="A225" s="156"/>
      <c r="B225" s="157"/>
      <c r="C225" s="250" t="s">
        <v>343</v>
      </c>
      <c r="D225" s="251"/>
      <c r="E225" s="251"/>
      <c r="F225" s="251"/>
      <c r="G225" s="251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216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75" t="str">
        <f>C225</f>
        <v>s provedením lože z kameniva drceného, s vyplněním spár, s dvojitým hutněním a se smetením přebytečného materiálu na krajnici. S dodáním hmot pro lože a výplň spár.</v>
      </c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252" t="s">
        <v>366</v>
      </c>
      <c r="D226" s="253"/>
      <c r="E226" s="253"/>
      <c r="F226" s="253"/>
      <c r="G226" s="253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143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79" t="s">
        <v>193</v>
      </c>
      <c r="D227" s="159"/>
      <c r="E227" s="160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145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179" t="s">
        <v>194</v>
      </c>
      <c r="D228" s="159"/>
      <c r="E228" s="160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145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79" t="s">
        <v>367</v>
      </c>
      <c r="D229" s="159"/>
      <c r="E229" s="160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145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179" t="s">
        <v>314</v>
      </c>
      <c r="D230" s="159"/>
      <c r="E230" s="160">
        <v>10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145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239"/>
      <c r="D231" s="240"/>
      <c r="E231" s="240"/>
      <c r="F231" s="240"/>
      <c r="G231" s="240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49"/>
      <c r="Z231" s="149"/>
      <c r="AA231" s="149"/>
      <c r="AB231" s="149"/>
      <c r="AC231" s="149"/>
      <c r="AD231" s="149"/>
      <c r="AE231" s="149"/>
      <c r="AF231" s="149"/>
      <c r="AG231" s="149" t="s">
        <v>148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68">
        <v>38</v>
      </c>
      <c r="B232" s="169" t="s">
        <v>368</v>
      </c>
      <c r="C232" s="178" t="s">
        <v>369</v>
      </c>
      <c r="D232" s="170" t="s">
        <v>188</v>
      </c>
      <c r="E232" s="171">
        <v>2.06</v>
      </c>
      <c r="F232" s="172"/>
      <c r="G232" s="173">
        <f>ROUND(E232*F232,2)</f>
        <v>0</v>
      </c>
      <c r="H232" s="172"/>
      <c r="I232" s="173">
        <f>ROUND(E232*H232,2)</f>
        <v>0</v>
      </c>
      <c r="J232" s="172"/>
      <c r="K232" s="173">
        <f>ROUND(E232*J232,2)</f>
        <v>0</v>
      </c>
      <c r="L232" s="173">
        <v>21</v>
      </c>
      <c r="M232" s="173">
        <f>G232*(1+L232/100)</f>
        <v>0</v>
      </c>
      <c r="N232" s="173">
        <v>0.17499999999999999</v>
      </c>
      <c r="O232" s="173">
        <f>ROUND(E232*N232,2)</f>
        <v>0.36</v>
      </c>
      <c r="P232" s="173">
        <v>0</v>
      </c>
      <c r="Q232" s="173">
        <f>ROUND(E232*P232,2)</f>
        <v>0</v>
      </c>
      <c r="R232" s="173"/>
      <c r="S232" s="173" t="s">
        <v>304</v>
      </c>
      <c r="T232" s="174" t="s">
        <v>139</v>
      </c>
      <c r="U232" s="158">
        <v>0</v>
      </c>
      <c r="V232" s="158">
        <f>ROUND(E232*U232,2)</f>
        <v>0</v>
      </c>
      <c r="W232" s="158"/>
      <c r="X232" s="158" t="s">
        <v>293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294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79" t="s">
        <v>193</v>
      </c>
      <c r="D233" s="159"/>
      <c r="E233" s="160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145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79" t="s">
        <v>194</v>
      </c>
      <c r="D234" s="159"/>
      <c r="E234" s="160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145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79" t="s">
        <v>370</v>
      </c>
      <c r="D235" s="159"/>
      <c r="E235" s="160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9"/>
      <c r="Z235" s="149"/>
      <c r="AA235" s="149"/>
      <c r="AB235" s="149"/>
      <c r="AC235" s="149"/>
      <c r="AD235" s="149"/>
      <c r="AE235" s="149"/>
      <c r="AF235" s="149"/>
      <c r="AG235" s="149" t="s">
        <v>145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79" t="s">
        <v>371</v>
      </c>
      <c r="D236" s="159"/>
      <c r="E236" s="160">
        <v>2.06</v>
      </c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145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239"/>
      <c r="D237" s="240"/>
      <c r="E237" s="240"/>
      <c r="F237" s="240"/>
      <c r="G237" s="240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148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68">
        <v>39</v>
      </c>
      <c r="B238" s="169" t="s">
        <v>372</v>
      </c>
      <c r="C238" s="178" t="s">
        <v>373</v>
      </c>
      <c r="D238" s="170" t="s">
        <v>188</v>
      </c>
      <c r="E238" s="171">
        <v>8.24</v>
      </c>
      <c r="F238" s="172"/>
      <c r="G238" s="173">
        <f>ROUND(E238*F238,2)</f>
        <v>0</v>
      </c>
      <c r="H238" s="172"/>
      <c r="I238" s="173">
        <f>ROUND(E238*H238,2)</f>
        <v>0</v>
      </c>
      <c r="J238" s="172"/>
      <c r="K238" s="173">
        <f>ROUND(E238*J238,2)</f>
        <v>0</v>
      </c>
      <c r="L238" s="173">
        <v>21</v>
      </c>
      <c r="M238" s="173">
        <f>G238*(1+L238/100)</f>
        <v>0</v>
      </c>
      <c r="N238" s="173">
        <v>0.17599999999999999</v>
      </c>
      <c r="O238" s="173">
        <f>ROUND(E238*N238,2)</f>
        <v>1.45</v>
      </c>
      <c r="P238" s="173">
        <v>0</v>
      </c>
      <c r="Q238" s="173">
        <f>ROUND(E238*P238,2)</f>
        <v>0</v>
      </c>
      <c r="R238" s="173"/>
      <c r="S238" s="173" t="s">
        <v>304</v>
      </c>
      <c r="T238" s="174" t="s">
        <v>139</v>
      </c>
      <c r="U238" s="158">
        <v>0</v>
      </c>
      <c r="V238" s="158">
        <f>ROUND(E238*U238,2)</f>
        <v>0</v>
      </c>
      <c r="W238" s="158"/>
      <c r="X238" s="158" t="s">
        <v>293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294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179" t="s">
        <v>374</v>
      </c>
      <c r="D239" s="159"/>
      <c r="E239" s="160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145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79" t="s">
        <v>375</v>
      </c>
      <c r="D240" s="159"/>
      <c r="E240" s="160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145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79" t="s">
        <v>376</v>
      </c>
      <c r="D241" s="159"/>
      <c r="E241" s="160">
        <v>8.24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145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239"/>
      <c r="D242" s="240"/>
      <c r="E242" s="240"/>
      <c r="F242" s="240"/>
      <c r="G242" s="240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148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68">
        <v>40</v>
      </c>
      <c r="B243" s="169" t="s">
        <v>377</v>
      </c>
      <c r="C243" s="178" t="s">
        <v>378</v>
      </c>
      <c r="D243" s="170" t="s">
        <v>188</v>
      </c>
      <c r="E243" s="171">
        <v>4.12</v>
      </c>
      <c r="F243" s="172"/>
      <c r="G243" s="173">
        <f>ROUND(E243*F243,2)</f>
        <v>0</v>
      </c>
      <c r="H243" s="172"/>
      <c r="I243" s="173">
        <f>ROUND(E243*H243,2)</f>
        <v>0</v>
      </c>
      <c r="J243" s="172"/>
      <c r="K243" s="173">
        <f>ROUND(E243*J243,2)</f>
        <v>0</v>
      </c>
      <c r="L243" s="173">
        <v>21</v>
      </c>
      <c r="M243" s="173">
        <f>G243*(1+L243/100)</f>
        <v>0</v>
      </c>
      <c r="N243" s="173">
        <v>0</v>
      </c>
      <c r="O243" s="173">
        <f>ROUND(E243*N243,2)</f>
        <v>0</v>
      </c>
      <c r="P243" s="173">
        <v>0</v>
      </c>
      <c r="Q243" s="173">
        <f>ROUND(E243*P243,2)</f>
        <v>0</v>
      </c>
      <c r="R243" s="173" t="s">
        <v>199</v>
      </c>
      <c r="S243" s="173" t="s">
        <v>138</v>
      </c>
      <c r="T243" s="174" t="s">
        <v>139</v>
      </c>
      <c r="U243" s="158">
        <v>0.06</v>
      </c>
      <c r="V243" s="158">
        <f>ROUND(E243*U243,2)</f>
        <v>0.25</v>
      </c>
      <c r="W243" s="158"/>
      <c r="X243" s="158" t="s">
        <v>200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201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ht="22.5" outlineLevel="1" x14ac:dyDescent="0.2">
      <c r="A244" s="156"/>
      <c r="B244" s="157"/>
      <c r="C244" s="250" t="s">
        <v>343</v>
      </c>
      <c r="D244" s="251"/>
      <c r="E244" s="251"/>
      <c r="F244" s="251"/>
      <c r="G244" s="251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216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75" t="str">
        <f>C244</f>
        <v>s provedením lože z kameniva drceného, s vyplněním spár, s dvojitým hutněním a se smetením přebytečného materiálu na krajnici. S dodáním hmot pro lože a výplň spár.</v>
      </c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252" t="s">
        <v>379</v>
      </c>
      <c r="D245" s="253"/>
      <c r="E245" s="253"/>
      <c r="F245" s="253"/>
      <c r="G245" s="253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143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79" t="s">
        <v>380</v>
      </c>
      <c r="D246" s="159"/>
      <c r="E246" s="160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145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79" t="s">
        <v>381</v>
      </c>
      <c r="D247" s="159"/>
      <c r="E247" s="160">
        <v>4.12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145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239"/>
      <c r="D248" s="240"/>
      <c r="E248" s="240"/>
      <c r="F248" s="240"/>
      <c r="G248" s="240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148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ht="25.5" x14ac:dyDescent="0.2">
      <c r="A249" s="162" t="s">
        <v>133</v>
      </c>
      <c r="B249" s="163" t="s">
        <v>91</v>
      </c>
      <c r="C249" s="177" t="s">
        <v>92</v>
      </c>
      <c r="D249" s="164"/>
      <c r="E249" s="165"/>
      <c r="F249" s="166"/>
      <c r="G249" s="166">
        <f>SUMIF(AG250:AG356,"&lt;&gt;NOR",G250:G356)</f>
        <v>0</v>
      </c>
      <c r="H249" s="166"/>
      <c r="I249" s="166">
        <f>SUM(I250:I356)</f>
        <v>0</v>
      </c>
      <c r="J249" s="166"/>
      <c r="K249" s="166">
        <f>SUM(K250:K356)</f>
        <v>0</v>
      </c>
      <c r="L249" s="166"/>
      <c r="M249" s="166">
        <f>SUM(M250:M356)</f>
        <v>0</v>
      </c>
      <c r="N249" s="166"/>
      <c r="O249" s="166">
        <f>SUM(O250:O356)</f>
        <v>117.99</v>
      </c>
      <c r="P249" s="166"/>
      <c r="Q249" s="166">
        <f>SUM(Q250:Q356)</f>
        <v>0.08</v>
      </c>
      <c r="R249" s="166"/>
      <c r="S249" s="166"/>
      <c r="T249" s="167"/>
      <c r="U249" s="161"/>
      <c r="V249" s="161">
        <f>SUM(V250:V356)</f>
        <v>149.6</v>
      </c>
      <c r="W249" s="161"/>
      <c r="X249" s="161"/>
      <c r="AG249" t="s">
        <v>134</v>
      </c>
    </row>
    <row r="250" spans="1:60" ht="22.5" outlineLevel="1" x14ac:dyDescent="0.2">
      <c r="A250" s="168">
        <v>41</v>
      </c>
      <c r="B250" s="169" t="s">
        <v>382</v>
      </c>
      <c r="C250" s="178" t="s">
        <v>383</v>
      </c>
      <c r="D250" s="170" t="s">
        <v>303</v>
      </c>
      <c r="E250" s="171">
        <v>1</v>
      </c>
      <c r="F250" s="172"/>
      <c r="G250" s="173">
        <f>ROUND(E250*F250,2)</f>
        <v>0</v>
      </c>
      <c r="H250" s="172"/>
      <c r="I250" s="173">
        <f>ROUND(E250*H250,2)</f>
        <v>0</v>
      </c>
      <c r="J250" s="172"/>
      <c r="K250" s="173">
        <f>ROUND(E250*J250,2)</f>
        <v>0</v>
      </c>
      <c r="L250" s="173">
        <v>21</v>
      </c>
      <c r="M250" s="173">
        <f>G250*(1+L250/100)</f>
        <v>0</v>
      </c>
      <c r="N250" s="173">
        <v>6.9999999999999999E-4</v>
      </c>
      <c r="O250" s="173">
        <f>ROUND(E250*N250,2)</f>
        <v>0</v>
      </c>
      <c r="P250" s="173">
        <v>0</v>
      </c>
      <c r="Q250" s="173">
        <f>ROUND(E250*P250,2)</f>
        <v>0</v>
      </c>
      <c r="R250" s="173"/>
      <c r="S250" s="173" t="s">
        <v>304</v>
      </c>
      <c r="T250" s="174" t="s">
        <v>139</v>
      </c>
      <c r="U250" s="158">
        <v>0</v>
      </c>
      <c r="V250" s="158">
        <f>ROUND(E250*U250,2)</f>
        <v>0</v>
      </c>
      <c r="W250" s="158"/>
      <c r="X250" s="158" t="s">
        <v>200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201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79" t="s">
        <v>193</v>
      </c>
      <c r="D251" s="159"/>
      <c r="E251" s="160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145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79" t="s">
        <v>363</v>
      </c>
      <c r="D252" s="159"/>
      <c r="E252" s="160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145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79" t="s">
        <v>75</v>
      </c>
      <c r="D253" s="159"/>
      <c r="E253" s="160">
        <v>1</v>
      </c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9"/>
      <c r="Z253" s="149"/>
      <c r="AA253" s="149"/>
      <c r="AB253" s="149"/>
      <c r="AC253" s="149"/>
      <c r="AD253" s="149"/>
      <c r="AE253" s="149"/>
      <c r="AF253" s="149"/>
      <c r="AG253" s="149" t="s">
        <v>145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239"/>
      <c r="D254" s="240"/>
      <c r="E254" s="240"/>
      <c r="F254" s="240"/>
      <c r="G254" s="240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148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ht="22.5" outlineLevel="1" x14ac:dyDescent="0.2">
      <c r="A255" s="168">
        <v>42</v>
      </c>
      <c r="B255" s="169" t="s">
        <v>384</v>
      </c>
      <c r="C255" s="178" t="s">
        <v>385</v>
      </c>
      <c r="D255" s="170" t="s">
        <v>188</v>
      </c>
      <c r="E255" s="171">
        <v>12.2</v>
      </c>
      <c r="F255" s="172"/>
      <c r="G255" s="173">
        <f>ROUND(E255*F255,2)</f>
        <v>0</v>
      </c>
      <c r="H255" s="172"/>
      <c r="I255" s="173">
        <f>ROUND(E255*H255,2)</f>
        <v>0</v>
      </c>
      <c r="J255" s="172"/>
      <c r="K255" s="173">
        <f>ROUND(E255*J255,2)</f>
        <v>0</v>
      </c>
      <c r="L255" s="173">
        <v>21</v>
      </c>
      <c r="M255" s="173">
        <f>G255*(1+L255/100)</f>
        <v>0</v>
      </c>
      <c r="N255" s="173">
        <v>1.6000000000000001E-3</v>
      </c>
      <c r="O255" s="173">
        <f>ROUND(E255*N255,2)</f>
        <v>0.02</v>
      </c>
      <c r="P255" s="173">
        <v>0</v>
      </c>
      <c r="Q255" s="173">
        <f>ROUND(E255*P255,2)</f>
        <v>0</v>
      </c>
      <c r="R255" s="173"/>
      <c r="S255" s="173" t="s">
        <v>304</v>
      </c>
      <c r="T255" s="174" t="s">
        <v>139</v>
      </c>
      <c r="U255" s="158">
        <v>0</v>
      </c>
      <c r="V255" s="158">
        <f>ROUND(E255*U255,2)</f>
        <v>0</v>
      </c>
      <c r="W255" s="158"/>
      <c r="X255" s="158" t="s">
        <v>200</v>
      </c>
      <c r="Y255" s="149"/>
      <c r="Z255" s="149"/>
      <c r="AA255" s="149"/>
      <c r="AB255" s="149"/>
      <c r="AC255" s="149"/>
      <c r="AD255" s="149"/>
      <c r="AE255" s="149"/>
      <c r="AF255" s="149"/>
      <c r="AG255" s="149" t="s">
        <v>201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79" t="s">
        <v>193</v>
      </c>
      <c r="D256" s="159"/>
      <c r="E256" s="160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145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79" t="s">
        <v>194</v>
      </c>
      <c r="D257" s="159"/>
      <c r="E257" s="160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145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79" t="s">
        <v>386</v>
      </c>
      <c r="D258" s="159"/>
      <c r="E258" s="160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145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79" t="s">
        <v>387</v>
      </c>
      <c r="D259" s="159"/>
      <c r="E259" s="160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145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179" t="s">
        <v>388</v>
      </c>
      <c r="D260" s="159"/>
      <c r="E260" s="160">
        <v>12.2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145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239"/>
      <c r="D261" s="240"/>
      <c r="E261" s="240"/>
      <c r="F261" s="240"/>
      <c r="G261" s="240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148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ht="22.5" outlineLevel="1" x14ac:dyDescent="0.2">
      <c r="A262" s="168">
        <v>43</v>
      </c>
      <c r="B262" s="169" t="s">
        <v>389</v>
      </c>
      <c r="C262" s="178" t="s">
        <v>390</v>
      </c>
      <c r="D262" s="170" t="s">
        <v>188</v>
      </c>
      <c r="E262" s="171">
        <v>12.2</v>
      </c>
      <c r="F262" s="172"/>
      <c r="G262" s="173">
        <f>ROUND(E262*F262,2)</f>
        <v>0</v>
      </c>
      <c r="H262" s="172"/>
      <c r="I262" s="173">
        <f>ROUND(E262*H262,2)</f>
        <v>0</v>
      </c>
      <c r="J262" s="172"/>
      <c r="K262" s="173">
        <f>ROUND(E262*J262,2)</f>
        <v>0</v>
      </c>
      <c r="L262" s="173">
        <v>21</v>
      </c>
      <c r="M262" s="173">
        <f>G262*(1+L262/100)</f>
        <v>0</v>
      </c>
      <c r="N262" s="173">
        <v>1.0000000000000001E-5</v>
      </c>
      <c r="O262" s="173">
        <f>ROUND(E262*N262,2)</f>
        <v>0</v>
      </c>
      <c r="P262" s="173">
        <v>0</v>
      </c>
      <c r="Q262" s="173">
        <f>ROUND(E262*P262,2)</f>
        <v>0</v>
      </c>
      <c r="R262" s="173"/>
      <c r="S262" s="173" t="s">
        <v>304</v>
      </c>
      <c r="T262" s="174" t="s">
        <v>139</v>
      </c>
      <c r="U262" s="158">
        <v>0</v>
      </c>
      <c r="V262" s="158">
        <f>ROUND(E262*U262,2)</f>
        <v>0</v>
      </c>
      <c r="W262" s="158"/>
      <c r="X262" s="158" t="s">
        <v>200</v>
      </c>
      <c r="Y262" s="149"/>
      <c r="Z262" s="149"/>
      <c r="AA262" s="149"/>
      <c r="AB262" s="149"/>
      <c r="AC262" s="149"/>
      <c r="AD262" s="149"/>
      <c r="AE262" s="149"/>
      <c r="AF262" s="149"/>
      <c r="AG262" s="149" t="s">
        <v>201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79" t="s">
        <v>391</v>
      </c>
      <c r="D263" s="159"/>
      <c r="E263" s="160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145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79" t="s">
        <v>388</v>
      </c>
      <c r="D264" s="159"/>
      <c r="E264" s="160">
        <v>12.2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145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239"/>
      <c r="D265" s="240"/>
      <c r="E265" s="240"/>
      <c r="F265" s="240"/>
      <c r="G265" s="240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148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ht="22.5" outlineLevel="1" x14ac:dyDescent="0.2">
      <c r="A266" s="168">
        <v>44</v>
      </c>
      <c r="B266" s="169" t="s">
        <v>392</v>
      </c>
      <c r="C266" s="178" t="s">
        <v>393</v>
      </c>
      <c r="D266" s="170" t="s">
        <v>214</v>
      </c>
      <c r="E266" s="171">
        <v>10</v>
      </c>
      <c r="F266" s="172"/>
      <c r="G266" s="173">
        <f>ROUND(E266*F266,2)</f>
        <v>0</v>
      </c>
      <c r="H266" s="172"/>
      <c r="I266" s="173">
        <f>ROUND(E266*H266,2)</f>
        <v>0</v>
      </c>
      <c r="J266" s="172"/>
      <c r="K266" s="173">
        <f>ROUND(E266*J266,2)</f>
        <v>0</v>
      </c>
      <c r="L266" s="173">
        <v>21</v>
      </c>
      <c r="M266" s="173">
        <f>G266*(1+L266/100)</f>
        <v>0</v>
      </c>
      <c r="N266" s="173">
        <v>8.0839999999999995E-2</v>
      </c>
      <c r="O266" s="173">
        <f>ROUND(E266*N266,2)</f>
        <v>0.81</v>
      </c>
      <c r="P266" s="173">
        <v>0</v>
      </c>
      <c r="Q266" s="173">
        <f>ROUND(E266*P266,2)</f>
        <v>0</v>
      </c>
      <c r="R266" s="173" t="s">
        <v>199</v>
      </c>
      <c r="S266" s="173" t="s">
        <v>138</v>
      </c>
      <c r="T266" s="174" t="s">
        <v>139</v>
      </c>
      <c r="U266" s="158">
        <v>0.113</v>
      </c>
      <c r="V266" s="158">
        <f>ROUND(E266*U266,2)</f>
        <v>1.1299999999999999</v>
      </c>
      <c r="W266" s="158"/>
      <c r="X266" s="158" t="s">
        <v>200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201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250" t="s">
        <v>394</v>
      </c>
      <c r="D267" s="251"/>
      <c r="E267" s="251"/>
      <c r="F267" s="251"/>
      <c r="G267" s="251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9"/>
      <c r="Z267" s="149"/>
      <c r="AA267" s="149"/>
      <c r="AB267" s="149"/>
      <c r="AC267" s="149"/>
      <c r="AD267" s="149"/>
      <c r="AE267" s="149"/>
      <c r="AF267" s="149"/>
      <c r="AG267" s="149" t="s">
        <v>216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252" t="s">
        <v>395</v>
      </c>
      <c r="D268" s="253"/>
      <c r="E268" s="253"/>
      <c r="F268" s="253"/>
      <c r="G268" s="253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143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179" t="s">
        <v>193</v>
      </c>
      <c r="D269" s="159"/>
      <c r="E269" s="160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9"/>
      <c r="Z269" s="149"/>
      <c r="AA269" s="149"/>
      <c r="AB269" s="149"/>
      <c r="AC269" s="149"/>
      <c r="AD269" s="149"/>
      <c r="AE269" s="149"/>
      <c r="AF269" s="149"/>
      <c r="AG269" s="149" t="s">
        <v>145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79" t="s">
        <v>194</v>
      </c>
      <c r="D270" s="159"/>
      <c r="E270" s="160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9"/>
      <c r="Z270" s="149"/>
      <c r="AA270" s="149"/>
      <c r="AB270" s="149"/>
      <c r="AC270" s="149"/>
      <c r="AD270" s="149"/>
      <c r="AE270" s="149"/>
      <c r="AF270" s="149"/>
      <c r="AG270" s="149" t="s">
        <v>145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79" t="s">
        <v>396</v>
      </c>
      <c r="D271" s="159"/>
      <c r="E271" s="160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145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79" t="s">
        <v>314</v>
      </c>
      <c r="D272" s="159"/>
      <c r="E272" s="160">
        <v>10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9"/>
      <c r="Z272" s="149"/>
      <c r="AA272" s="149"/>
      <c r="AB272" s="149"/>
      <c r="AC272" s="149"/>
      <c r="AD272" s="149"/>
      <c r="AE272" s="149"/>
      <c r="AF272" s="149"/>
      <c r="AG272" s="149" t="s">
        <v>145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239"/>
      <c r="D273" s="240"/>
      <c r="E273" s="240"/>
      <c r="F273" s="240"/>
      <c r="G273" s="240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9"/>
      <c r="Z273" s="149"/>
      <c r="AA273" s="149"/>
      <c r="AB273" s="149"/>
      <c r="AC273" s="149"/>
      <c r="AD273" s="149"/>
      <c r="AE273" s="149"/>
      <c r="AF273" s="149"/>
      <c r="AG273" s="149" t="s">
        <v>148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68">
        <v>45</v>
      </c>
      <c r="B274" s="169" t="s">
        <v>397</v>
      </c>
      <c r="C274" s="178" t="s">
        <v>398</v>
      </c>
      <c r="D274" s="170" t="s">
        <v>188</v>
      </c>
      <c r="E274" s="171">
        <v>2</v>
      </c>
      <c r="F274" s="172"/>
      <c r="G274" s="173">
        <f>ROUND(E274*F274,2)</f>
        <v>0</v>
      </c>
      <c r="H274" s="172"/>
      <c r="I274" s="173">
        <f>ROUND(E274*H274,2)</f>
        <v>0</v>
      </c>
      <c r="J274" s="172"/>
      <c r="K274" s="173">
        <f>ROUND(E274*J274,2)</f>
        <v>0</v>
      </c>
      <c r="L274" s="173">
        <v>21</v>
      </c>
      <c r="M274" s="173">
        <f>G274*(1+L274/100)</f>
        <v>0</v>
      </c>
      <c r="N274" s="173">
        <v>0.41699999999999998</v>
      </c>
      <c r="O274" s="173">
        <f>ROUND(E274*N274,2)</f>
        <v>0.83</v>
      </c>
      <c r="P274" s="173">
        <v>0</v>
      </c>
      <c r="Q274" s="173">
        <f>ROUND(E274*P274,2)</f>
        <v>0</v>
      </c>
      <c r="R274" s="173"/>
      <c r="S274" s="173" t="s">
        <v>304</v>
      </c>
      <c r="T274" s="174" t="s">
        <v>139</v>
      </c>
      <c r="U274" s="158">
        <v>0</v>
      </c>
      <c r="V274" s="158">
        <f>ROUND(E274*U274,2)</f>
        <v>0</v>
      </c>
      <c r="W274" s="158"/>
      <c r="X274" s="158" t="s">
        <v>293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294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79" t="s">
        <v>193</v>
      </c>
      <c r="D275" s="159"/>
      <c r="E275" s="160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145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79" t="s">
        <v>194</v>
      </c>
      <c r="D276" s="159"/>
      <c r="E276" s="160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145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79" t="s">
        <v>399</v>
      </c>
      <c r="D277" s="159"/>
      <c r="E277" s="160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9"/>
      <c r="Z277" s="149"/>
      <c r="AA277" s="149"/>
      <c r="AB277" s="149"/>
      <c r="AC277" s="149"/>
      <c r="AD277" s="149"/>
      <c r="AE277" s="149"/>
      <c r="AF277" s="149"/>
      <c r="AG277" s="149" t="s">
        <v>145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79" t="s">
        <v>60</v>
      </c>
      <c r="D278" s="159"/>
      <c r="E278" s="160">
        <v>2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145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239"/>
      <c r="D279" s="240"/>
      <c r="E279" s="240"/>
      <c r="F279" s="240"/>
      <c r="G279" s="240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148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ht="22.5" outlineLevel="1" x14ac:dyDescent="0.2">
      <c r="A280" s="168">
        <v>46</v>
      </c>
      <c r="B280" s="169" t="s">
        <v>400</v>
      </c>
      <c r="C280" s="178" t="s">
        <v>401</v>
      </c>
      <c r="D280" s="170" t="s">
        <v>214</v>
      </c>
      <c r="E280" s="171">
        <v>189.81</v>
      </c>
      <c r="F280" s="172"/>
      <c r="G280" s="173">
        <f>ROUND(E280*F280,2)</f>
        <v>0</v>
      </c>
      <c r="H280" s="172"/>
      <c r="I280" s="173">
        <f>ROUND(E280*H280,2)</f>
        <v>0</v>
      </c>
      <c r="J280" s="172"/>
      <c r="K280" s="173">
        <f>ROUND(E280*J280,2)</f>
        <v>0</v>
      </c>
      <c r="L280" s="173">
        <v>21</v>
      </c>
      <c r="M280" s="173">
        <f>G280*(1+L280/100)</f>
        <v>0</v>
      </c>
      <c r="N280" s="173">
        <v>0.15540000000000001</v>
      </c>
      <c r="O280" s="173">
        <f>ROUND(E280*N280,2)</f>
        <v>29.5</v>
      </c>
      <c r="P280" s="173">
        <v>0</v>
      </c>
      <c r="Q280" s="173">
        <f>ROUND(E280*P280,2)</f>
        <v>0</v>
      </c>
      <c r="R280" s="173" t="s">
        <v>199</v>
      </c>
      <c r="S280" s="173" t="s">
        <v>138</v>
      </c>
      <c r="T280" s="174" t="s">
        <v>139</v>
      </c>
      <c r="U280" s="158">
        <v>0.27200000000000002</v>
      </c>
      <c r="V280" s="158">
        <f>ROUND(E280*U280,2)</f>
        <v>51.63</v>
      </c>
      <c r="W280" s="158"/>
      <c r="X280" s="158" t="s">
        <v>200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201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250" t="s">
        <v>402</v>
      </c>
      <c r="D281" s="251"/>
      <c r="E281" s="251"/>
      <c r="F281" s="251"/>
      <c r="G281" s="251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9"/>
      <c r="Z281" s="149"/>
      <c r="AA281" s="149"/>
      <c r="AB281" s="149"/>
      <c r="AC281" s="149"/>
      <c r="AD281" s="149"/>
      <c r="AE281" s="149"/>
      <c r="AF281" s="149"/>
      <c r="AG281" s="149" t="s">
        <v>216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79" t="s">
        <v>193</v>
      </c>
      <c r="D282" s="159"/>
      <c r="E282" s="160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9"/>
      <c r="Z282" s="149"/>
      <c r="AA282" s="149"/>
      <c r="AB282" s="149"/>
      <c r="AC282" s="149"/>
      <c r="AD282" s="149"/>
      <c r="AE282" s="149"/>
      <c r="AF282" s="149"/>
      <c r="AG282" s="149" t="s">
        <v>145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79" t="s">
        <v>194</v>
      </c>
      <c r="D283" s="159"/>
      <c r="E283" s="160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145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79" t="s">
        <v>403</v>
      </c>
      <c r="D284" s="159"/>
      <c r="E284" s="160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145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79" t="s">
        <v>404</v>
      </c>
      <c r="D285" s="159"/>
      <c r="E285" s="160">
        <v>189.81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49"/>
      <c r="Z285" s="149"/>
      <c r="AA285" s="149"/>
      <c r="AB285" s="149"/>
      <c r="AC285" s="149"/>
      <c r="AD285" s="149"/>
      <c r="AE285" s="149"/>
      <c r="AF285" s="149"/>
      <c r="AG285" s="149" t="s">
        <v>145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239"/>
      <c r="D286" s="240"/>
      <c r="E286" s="240"/>
      <c r="F286" s="240"/>
      <c r="G286" s="240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9"/>
      <c r="Z286" s="149"/>
      <c r="AA286" s="149"/>
      <c r="AB286" s="149"/>
      <c r="AC286" s="149"/>
      <c r="AD286" s="149"/>
      <c r="AE286" s="149"/>
      <c r="AF286" s="149"/>
      <c r="AG286" s="149" t="s">
        <v>148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ht="22.5" outlineLevel="1" x14ac:dyDescent="0.2">
      <c r="A287" s="168">
        <v>47</v>
      </c>
      <c r="B287" s="169" t="s">
        <v>405</v>
      </c>
      <c r="C287" s="178" t="s">
        <v>406</v>
      </c>
      <c r="D287" s="170" t="s">
        <v>214</v>
      </c>
      <c r="E287" s="171">
        <v>3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21</v>
      </c>
      <c r="M287" s="173">
        <f>G287*(1+L287/100)</f>
        <v>0</v>
      </c>
      <c r="N287" s="173">
        <v>6.5670000000000006E-2</v>
      </c>
      <c r="O287" s="173">
        <f>ROUND(E287*N287,2)</f>
        <v>0.2</v>
      </c>
      <c r="P287" s="173">
        <v>0</v>
      </c>
      <c r="Q287" s="173">
        <f>ROUND(E287*P287,2)</f>
        <v>0</v>
      </c>
      <c r="R287" s="173" t="s">
        <v>292</v>
      </c>
      <c r="S287" s="173" t="s">
        <v>138</v>
      </c>
      <c r="T287" s="174" t="s">
        <v>139</v>
      </c>
      <c r="U287" s="158">
        <v>0</v>
      </c>
      <c r="V287" s="158">
        <f>ROUND(E287*U287,2)</f>
        <v>0</v>
      </c>
      <c r="W287" s="158"/>
      <c r="X287" s="158" t="s">
        <v>293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294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79" t="s">
        <v>193</v>
      </c>
      <c r="D288" s="159"/>
      <c r="E288" s="160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145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179" t="s">
        <v>194</v>
      </c>
      <c r="D289" s="159"/>
      <c r="E289" s="160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49"/>
      <c r="Z289" s="149"/>
      <c r="AA289" s="149"/>
      <c r="AB289" s="149"/>
      <c r="AC289" s="149"/>
      <c r="AD289" s="149"/>
      <c r="AE289" s="149"/>
      <c r="AF289" s="149"/>
      <c r="AG289" s="149" t="s">
        <v>145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79" t="s">
        <v>407</v>
      </c>
      <c r="D290" s="159"/>
      <c r="E290" s="160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49"/>
      <c r="Z290" s="149"/>
      <c r="AA290" s="149"/>
      <c r="AB290" s="149"/>
      <c r="AC290" s="149"/>
      <c r="AD290" s="149"/>
      <c r="AE290" s="149"/>
      <c r="AF290" s="149"/>
      <c r="AG290" s="149" t="s">
        <v>145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179" t="s">
        <v>64</v>
      </c>
      <c r="D291" s="159"/>
      <c r="E291" s="160">
        <v>3</v>
      </c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9"/>
      <c r="Z291" s="149"/>
      <c r="AA291" s="149"/>
      <c r="AB291" s="149"/>
      <c r="AC291" s="149"/>
      <c r="AD291" s="149"/>
      <c r="AE291" s="149"/>
      <c r="AF291" s="149"/>
      <c r="AG291" s="149" t="s">
        <v>145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239"/>
      <c r="D292" s="240"/>
      <c r="E292" s="240"/>
      <c r="F292" s="240"/>
      <c r="G292" s="240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49"/>
      <c r="Z292" s="149"/>
      <c r="AA292" s="149"/>
      <c r="AB292" s="149"/>
      <c r="AC292" s="149"/>
      <c r="AD292" s="149"/>
      <c r="AE292" s="149"/>
      <c r="AF292" s="149"/>
      <c r="AG292" s="149" t="s">
        <v>148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ht="22.5" outlineLevel="1" x14ac:dyDescent="0.2">
      <c r="A293" s="168">
        <v>48</v>
      </c>
      <c r="B293" s="169" t="s">
        <v>408</v>
      </c>
      <c r="C293" s="178" t="s">
        <v>409</v>
      </c>
      <c r="D293" s="170" t="s">
        <v>214</v>
      </c>
      <c r="E293" s="171">
        <v>2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21</v>
      </c>
      <c r="M293" s="173">
        <f>G293*(1+L293/100)</f>
        <v>0</v>
      </c>
      <c r="N293" s="173">
        <v>0.15</v>
      </c>
      <c r="O293" s="173">
        <f>ROUND(E293*N293,2)</f>
        <v>0.3</v>
      </c>
      <c r="P293" s="173">
        <v>0</v>
      </c>
      <c r="Q293" s="173">
        <f>ROUND(E293*P293,2)</f>
        <v>0</v>
      </c>
      <c r="R293" s="173" t="s">
        <v>292</v>
      </c>
      <c r="S293" s="173" t="s">
        <v>138</v>
      </c>
      <c r="T293" s="174" t="s">
        <v>139</v>
      </c>
      <c r="U293" s="158">
        <v>0</v>
      </c>
      <c r="V293" s="158">
        <f>ROUND(E293*U293,2)</f>
        <v>0</v>
      </c>
      <c r="W293" s="158"/>
      <c r="X293" s="158" t="s">
        <v>293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294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79" t="s">
        <v>193</v>
      </c>
      <c r="D294" s="159"/>
      <c r="E294" s="160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9"/>
      <c r="Z294" s="149"/>
      <c r="AA294" s="149"/>
      <c r="AB294" s="149"/>
      <c r="AC294" s="149"/>
      <c r="AD294" s="149"/>
      <c r="AE294" s="149"/>
      <c r="AF294" s="149"/>
      <c r="AG294" s="149" t="s">
        <v>145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79" t="s">
        <v>194</v>
      </c>
      <c r="D295" s="159"/>
      <c r="E295" s="160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9"/>
      <c r="Z295" s="149"/>
      <c r="AA295" s="149"/>
      <c r="AB295" s="149"/>
      <c r="AC295" s="149"/>
      <c r="AD295" s="149"/>
      <c r="AE295" s="149"/>
      <c r="AF295" s="149"/>
      <c r="AG295" s="149" t="s">
        <v>145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79" t="s">
        <v>410</v>
      </c>
      <c r="D296" s="159"/>
      <c r="E296" s="160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49"/>
      <c r="Z296" s="149"/>
      <c r="AA296" s="149"/>
      <c r="AB296" s="149"/>
      <c r="AC296" s="149"/>
      <c r="AD296" s="149"/>
      <c r="AE296" s="149"/>
      <c r="AF296" s="149"/>
      <c r="AG296" s="149" t="s">
        <v>145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79" t="s">
        <v>60</v>
      </c>
      <c r="D297" s="159"/>
      <c r="E297" s="160">
        <v>2</v>
      </c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49"/>
      <c r="Z297" s="149"/>
      <c r="AA297" s="149"/>
      <c r="AB297" s="149"/>
      <c r="AC297" s="149"/>
      <c r="AD297" s="149"/>
      <c r="AE297" s="149"/>
      <c r="AF297" s="149"/>
      <c r="AG297" s="149" t="s">
        <v>145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239"/>
      <c r="D298" s="240"/>
      <c r="E298" s="240"/>
      <c r="F298" s="240"/>
      <c r="G298" s="240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9"/>
      <c r="Z298" s="149"/>
      <c r="AA298" s="149"/>
      <c r="AB298" s="149"/>
      <c r="AC298" s="149"/>
      <c r="AD298" s="149"/>
      <c r="AE298" s="149"/>
      <c r="AF298" s="149"/>
      <c r="AG298" s="149" t="s">
        <v>148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ht="22.5" outlineLevel="1" x14ac:dyDescent="0.2">
      <c r="A299" s="168">
        <v>49</v>
      </c>
      <c r="B299" s="169" t="s">
        <v>411</v>
      </c>
      <c r="C299" s="178" t="s">
        <v>412</v>
      </c>
      <c r="D299" s="170" t="s">
        <v>214</v>
      </c>
      <c r="E299" s="171">
        <v>13</v>
      </c>
      <c r="F299" s="172"/>
      <c r="G299" s="173">
        <f>ROUND(E299*F299,2)</f>
        <v>0</v>
      </c>
      <c r="H299" s="172"/>
      <c r="I299" s="173">
        <f>ROUND(E299*H299,2)</f>
        <v>0</v>
      </c>
      <c r="J299" s="172"/>
      <c r="K299" s="173">
        <f>ROUND(E299*J299,2)</f>
        <v>0</v>
      </c>
      <c r="L299" s="173">
        <v>21</v>
      </c>
      <c r="M299" s="173">
        <f>G299*(1+L299/100)</f>
        <v>0</v>
      </c>
      <c r="N299" s="173">
        <v>0.22500000000000001</v>
      </c>
      <c r="O299" s="173">
        <f>ROUND(E299*N299,2)</f>
        <v>2.93</v>
      </c>
      <c r="P299" s="173">
        <v>0</v>
      </c>
      <c r="Q299" s="173">
        <f>ROUND(E299*P299,2)</f>
        <v>0</v>
      </c>
      <c r="R299" s="173" t="s">
        <v>292</v>
      </c>
      <c r="S299" s="173" t="s">
        <v>138</v>
      </c>
      <c r="T299" s="174" t="s">
        <v>139</v>
      </c>
      <c r="U299" s="158">
        <v>0</v>
      </c>
      <c r="V299" s="158">
        <f>ROUND(E299*U299,2)</f>
        <v>0</v>
      </c>
      <c r="W299" s="158"/>
      <c r="X299" s="158" t="s">
        <v>293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294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179" t="s">
        <v>193</v>
      </c>
      <c r="D300" s="159"/>
      <c r="E300" s="160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49"/>
      <c r="Z300" s="149"/>
      <c r="AA300" s="149"/>
      <c r="AB300" s="149"/>
      <c r="AC300" s="149"/>
      <c r="AD300" s="149"/>
      <c r="AE300" s="149"/>
      <c r="AF300" s="149"/>
      <c r="AG300" s="149" t="s">
        <v>145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79" t="s">
        <v>194</v>
      </c>
      <c r="D301" s="159"/>
      <c r="E301" s="160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9"/>
      <c r="Z301" s="149"/>
      <c r="AA301" s="149"/>
      <c r="AB301" s="149"/>
      <c r="AC301" s="149"/>
      <c r="AD301" s="149"/>
      <c r="AE301" s="149"/>
      <c r="AF301" s="149"/>
      <c r="AG301" s="149" t="s">
        <v>145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79" t="s">
        <v>413</v>
      </c>
      <c r="D302" s="159"/>
      <c r="E302" s="160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9"/>
      <c r="Z302" s="149"/>
      <c r="AA302" s="149"/>
      <c r="AB302" s="149"/>
      <c r="AC302" s="149"/>
      <c r="AD302" s="149"/>
      <c r="AE302" s="149"/>
      <c r="AF302" s="149"/>
      <c r="AG302" s="149" t="s">
        <v>145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179" t="s">
        <v>81</v>
      </c>
      <c r="D303" s="159"/>
      <c r="E303" s="160">
        <v>13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9"/>
      <c r="Z303" s="149"/>
      <c r="AA303" s="149"/>
      <c r="AB303" s="149"/>
      <c r="AC303" s="149"/>
      <c r="AD303" s="149"/>
      <c r="AE303" s="149"/>
      <c r="AF303" s="149"/>
      <c r="AG303" s="149" t="s">
        <v>145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239"/>
      <c r="D304" s="240"/>
      <c r="E304" s="240"/>
      <c r="F304" s="240"/>
      <c r="G304" s="240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49"/>
      <c r="Z304" s="149"/>
      <c r="AA304" s="149"/>
      <c r="AB304" s="149"/>
      <c r="AC304" s="149"/>
      <c r="AD304" s="149"/>
      <c r="AE304" s="149"/>
      <c r="AF304" s="149"/>
      <c r="AG304" s="149" t="s">
        <v>148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ht="22.5" outlineLevel="1" x14ac:dyDescent="0.2">
      <c r="A305" s="168">
        <v>50</v>
      </c>
      <c r="B305" s="169" t="s">
        <v>414</v>
      </c>
      <c r="C305" s="178" t="s">
        <v>415</v>
      </c>
      <c r="D305" s="170" t="s">
        <v>214</v>
      </c>
      <c r="E305" s="171">
        <v>9</v>
      </c>
      <c r="F305" s="172"/>
      <c r="G305" s="173">
        <f>ROUND(E305*F305,2)</f>
        <v>0</v>
      </c>
      <c r="H305" s="172"/>
      <c r="I305" s="173">
        <f>ROUND(E305*H305,2)</f>
        <v>0</v>
      </c>
      <c r="J305" s="172"/>
      <c r="K305" s="173">
        <f>ROUND(E305*J305,2)</f>
        <v>0</v>
      </c>
      <c r="L305" s="173">
        <v>21</v>
      </c>
      <c r="M305" s="173">
        <f>G305*(1+L305/100)</f>
        <v>0</v>
      </c>
      <c r="N305" s="173">
        <v>4.8300000000000003E-2</v>
      </c>
      <c r="O305" s="173">
        <f>ROUND(E305*N305,2)</f>
        <v>0.43</v>
      </c>
      <c r="P305" s="173">
        <v>0</v>
      </c>
      <c r="Q305" s="173">
        <f>ROUND(E305*P305,2)</f>
        <v>0</v>
      </c>
      <c r="R305" s="173" t="s">
        <v>292</v>
      </c>
      <c r="S305" s="173" t="s">
        <v>138</v>
      </c>
      <c r="T305" s="174" t="s">
        <v>139</v>
      </c>
      <c r="U305" s="158">
        <v>0</v>
      </c>
      <c r="V305" s="158">
        <f>ROUND(E305*U305,2)</f>
        <v>0</v>
      </c>
      <c r="W305" s="158"/>
      <c r="X305" s="158" t="s">
        <v>293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294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179" t="s">
        <v>193</v>
      </c>
      <c r="D306" s="159"/>
      <c r="E306" s="160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49"/>
      <c r="Z306" s="149"/>
      <c r="AA306" s="149"/>
      <c r="AB306" s="149"/>
      <c r="AC306" s="149"/>
      <c r="AD306" s="149"/>
      <c r="AE306" s="149"/>
      <c r="AF306" s="149"/>
      <c r="AG306" s="149" t="s">
        <v>145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179" t="s">
        <v>194</v>
      </c>
      <c r="D307" s="159"/>
      <c r="E307" s="160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49"/>
      <c r="Z307" s="149"/>
      <c r="AA307" s="149"/>
      <c r="AB307" s="149"/>
      <c r="AC307" s="149"/>
      <c r="AD307" s="149"/>
      <c r="AE307" s="149"/>
      <c r="AF307" s="149"/>
      <c r="AG307" s="149" t="s">
        <v>145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179" t="s">
        <v>416</v>
      </c>
      <c r="D308" s="159"/>
      <c r="E308" s="160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49"/>
      <c r="Z308" s="149"/>
      <c r="AA308" s="149"/>
      <c r="AB308" s="149"/>
      <c r="AC308" s="149"/>
      <c r="AD308" s="149"/>
      <c r="AE308" s="149"/>
      <c r="AF308" s="149"/>
      <c r="AG308" s="149" t="s">
        <v>145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79" t="s">
        <v>417</v>
      </c>
      <c r="D309" s="159"/>
      <c r="E309" s="160">
        <v>9</v>
      </c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49"/>
      <c r="Z309" s="149"/>
      <c r="AA309" s="149"/>
      <c r="AB309" s="149"/>
      <c r="AC309" s="149"/>
      <c r="AD309" s="149"/>
      <c r="AE309" s="149"/>
      <c r="AF309" s="149"/>
      <c r="AG309" s="149" t="s">
        <v>145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239"/>
      <c r="D310" s="240"/>
      <c r="E310" s="240"/>
      <c r="F310" s="240"/>
      <c r="G310" s="240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49"/>
      <c r="Z310" s="149"/>
      <c r="AA310" s="149"/>
      <c r="AB310" s="149"/>
      <c r="AC310" s="149"/>
      <c r="AD310" s="149"/>
      <c r="AE310" s="149"/>
      <c r="AF310" s="149"/>
      <c r="AG310" s="149" t="s">
        <v>148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68">
        <v>51</v>
      </c>
      <c r="B311" s="169" t="s">
        <v>418</v>
      </c>
      <c r="C311" s="178" t="s">
        <v>419</v>
      </c>
      <c r="D311" s="170" t="s">
        <v>214</v>
      </c>
      <c r="E311" s="171">
        <v>168.50399999999999</v>
      </c>
      <c r="F311" s="172"/>
      <c r="G311" s="173">
        <f>ROUND(E311*F311,2)</f>
        <v>0</v>
      </c>
      <c r="H311" s="172"/>
      <c r="I311" s="173">
        <f>ROUND(E311*H311,2)</f>
        <v>0</v>
      </c>
      <c r="J311" s="172"/>
      <c r="K311" s="173">
        <f>ROUND(E311*J311,2)</f>
        <v>0</v>
      </c>
      <c r="L311" s="173">
        <v>21</v>
      </c>
      <c r="M311" s="173">
        <f>G311*(1+L311/100)</f>
        <v>0</v>
      </c>
      <c r="N311" s="173">
        <v>0.08</v>
      </c>
      <c r="O311" s="173">
        <f>ROUND(E311*N311,2)</f>
        <v>13.48</v>
      </c>
      <c r="P311" s="173">
        <v>0</v>
      </c>
      <c r="Q311" s="173">
        <f>ROUND(E311*P311,2)</f>
        <v>0</v>
      </c>
      <c r="R311" s="173"/>
      <c r="S311" s="173" t="s">
        <v>304</v>
      </c>
      <c r="T311" s="174" t="s">
        <v>139</v>
      </c>
      <c r="U311" s="158">
        <v>0</v>
      </c>
      <c r="V311" s="158">
        <f>ROUND(E311*U311,2)</f>
        <v>0</v>
      </c>
      <c r="W311" s="158"/>
      <c r="X311" s="158" t="s">
        <v>293</v>
      </c>
      <c r="Y311" s="149"/>
      <c r="Z311" s="149"/>
      <c r="AA311" s="149"/>
      <c r="AB311" s="149"/>
      <c r="AC311" s="149"/>
      <c r="AD311" s="149"/>
      <c r="AE311" s="149"/>
      <c r="AF311" s="149"/>
      <c r="AG311" s="149" t="s">
        <v>294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79" t="s">
        <v>420</v>
      </c>
      <c r="D312" s="159"/>
      <c r="E312" s="160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145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79" t="s">
        <v>421</v>
      </c>
      <c r="D313" s="159"/>
      <c r="E313" s="160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9"/>
      <c r="Z313" s="149"/>
      <c r="AA313" s="149"/>
      <c r="AB313" s="149"/>
      <c r="AC313" s="149"/>
      <c r="AD313" s="149"/>
      <c r="AE313" s="149"/>
      <c r="AF313" s="149"/>
      <c r="AG313" s="149" t="s">
        <v>145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79" t="s">
        <v>422</v>
      </c>
      <c r="D314" s="159"/>
      <c r="E314" s="160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145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56"/>
      <c r="B315" s="157"/>
      <c r="C315" s="179" t="s">
        <v>423</v>
      </c>
      <c r="D315" s="159"/>
      <c r="E315" s="160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49"/>
      <c r="Z315" s="149"/>
      <c r="AA315" s="149"/>
      <c r="AB315" s="149"/>
      <c r="AC315" s="149"/>
      <c r="AD315" s="149"/>
      <c r="AE315" s="149"/>
      <c r="AF315" s="149"/>
      <c r="AG315" s="149" t="s">
        <v>145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79" t="s">
        <v>424</v>
      </c>
      <c r="D316" s="159"/>
      <c r="E316" s="160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145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179" t="s">
        <v>425</v>
      </c>
      <c r="D317" s="159"/>
      <c r="E317" s="160">
        <v>168.5</v>
      </c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9"/>
      <c r="Z317" s="149"/>
      <c r="AA317" s="149"/>
      <c r="AB317" s="149"/>
      <c r="AC317" s="149"/>
      <c r="AD317" s="149"/>
      <c r="AE317" s="149"/>
      <c r="AF317" s="149"/>
      <c r="AG317" s="149" t="s">
        <v>145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239"/>
      <c r="D318" s="240"/>
      <c r="E318" s="240"/>
      <c r="F318" s="240"/>
      <c r="G318" s="240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148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ht="45" outlineLevel="1" x14ac:dyDescent="0.2">
      <c r="A319" s="168">
        <v>52</v>
      </c>
      <c r="B319" s="169" t="s">
        <v>426</v>
      </c>
      <c r="C319" s="178" t="s">
        <v>427</v>
      </c>
      <c r="D319" s="170" t="s">
        <v>214</v>
      </c>
      <c r="E319" s="171">
        <v>184.81</v>
      </c>
      <c r="F319" s="172"/>
      <c r="G319" s="173">
        <f>ROUND(E319*F319,2)</f>
        <v>0</v>
      </c>
      <c r="H319" s="172"/>
      <c r="I319" s="173">
        <f>ROUND(E319*H319,2)</f>
        <v>0</v>
      </c>
      <c r="J319" s="172"/>
      <c r="K319" s="173">
        <f>ROUND(E319*J319,2)</f>
        <v>0</v>
      </c>
      <c r="L319" s="173">
        <v>21</v>
      </c>
      <c r="M319" s="173">
        <f>G319*(1+L319/100)</f>
        <v>0</v>
      </c>
      <c r="N319" s="173">
        <v>0.1295</v>
      </c>
      <c r="O319" s="173">
        <f>ROUND(E319*N319,2)</f>
        <v>23.93</v>
      </c>
      <c r="P319" s="173">
        <v>0</v>
      </c>
      <c r="Q319" s="173">
        <f>ROUND(E319*P319,2)</f>
        <v>0</v>
      </c>
      <c r="R319" s="173" t="s">
        <v>199</v>
      </c>
      <c r="S319" s="173" t="s">
        <v>138</v>
      </c>
      <c r="T319" s="174" t="s">
        <v>139</v>
      </c>
      <c r="U319" s="158">
        <v>0.27200000000000002</v>
      </c>
      <c r="V319" s="158">
        <f>ROUND(E319*U319,2)</f>
        <v>50.27</v>
      </c>
      <c r="W319" s="158"/>
      <c r="X319" s="158" t="s">
        <v>200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201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250" t="s">
        <v>402</v>
      </c>
      <c r="D320" s="251"/>
      <c r="E320" s="251"/>
      <c r="F320" s="251"/>
      <c r="G320" s="251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49"/>
      <c r="Z320" s="149"/>
      <c r="AA320" s="149"/>
      <c r="AB320" s="149"/>
      <c r="AC320" s="149"/>
      <c r="AD320" s="149"/>
      <c r="AE320" s="149"/>
      <c r="AF320" s="149"/>
      <c r="AG320" s="149" t="s">
        <v>216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179" t="s">
        <v>193</v>
      </c>
      <c r="D321" s="159"/>
      <c r="E321" s="160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9"/>
      <c r="Z321" s="149"/>
      <c r="AA321" s="149"/>
      <c r="AB321" s="149"/>
      <c r="AC321" s="149"/>
      <c r="AD321" s="149"/>
      <c r="AE321" s="149"/>
      <c r="AF321" s="149"/>
      <c r="AG321" s="149" t="s">
        <v>145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79" t="s">
        <v>194</v>
      </c>
      <c r="D322" s="159"/>
      <c r="E322" s="160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49"/>
      <c r="Z322" s="149"/>
      <c r="AA322" s="149"/>
      <c r="AB322" s="149"/>
      <c r="AC322" s="149"/>
      <c r="AD322" s="149"/>
      <c r="AE322" s="149"/>
      <c r="AF322" s="149"/>
      <c r="AG322" s="149" t="s">
        <v>145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179" t="s">
        <v>428</v>
      </c>
      <c r="D323" s="159"/>
      <c r="E323" s="160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9"/>
      <c r="Z323" s="149"/>
      <c r="AA323" s="149"/>
      <c r="AB323" s="149"/>
      <c r="AC323" s="149"/>
      <c r="AD323" s="149"/>
      <c r="AE323" s="149"/>
      <c r="AF323" s="149"/>
      <c r="AG323" s="149" t="s">
        <v>145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79" t="s">
        <v>429</v>
      </c>
      <c r="D324" s="159"/>
      <c r="E324" s="160">
        <v>184.81</v>
      </c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9"/>
      <c r="Z324" s="149"/>
      <c r="AA324" s="149"/>
      <c r="AB324" s="149"/>
      <c r="AC324" s="149"/>
      <c r="AD324" s="149"/>
      <c r="AE324" s="149"/>
      <c r="AF324" s="149"/>
      <c r="AG324" s="149" t="s">
        <v>145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6"/>
      <c r="B325" s="157"/>
      <c r="C325" s="239"/>
      <c r="D325" s="240"/>
      <c r="E325" s="240"/>
      <c r="F325" s="240"/>
      <c r="G325" s="240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9"/>
      <c r="Z325" s="149"/>
      <c r="AA325" s="149"/>
      <c r="AB325" s="149"/>
      <c r="AC325" s="149"/>
      <c r="AD325" s="149"/>
      <c r="AE325" s="149"/>
      <c r="AF325" s="149"/>
      <c r="AG325" s="149" t="s">
        <v>148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ht="22.5" outlineLevel="1" x14ac:dyDescent="0.2">
      <c r="A326" s="168">
        <v>53</v>
      </c>
      <c r="B326" s="169" t="s">
        <v>430</v>
      </c>
      <c r="C326" s="178" t="s">
        <v>431</v>
      </c>
      <c r="D326" s="170" t="s">
        <v>214</v>
      </c>
      <c r="E326" s="171">
        <v>195.899</v>
      </c>
      <c r="F326" s="172"/>
      <c r="G326" s="173">
        <f>ROUND(E326*F326,2)</f>
        <v>0</v>
      </c>
      <c r="H326" s="172"/>
      <c r="I326" s="173">
        <f>ROUND(E326*H326,2)</f>
        <v>0</v>
      </c>
      <c r="J326" s="172"/>
      <c r="K326" s="173">
        <f>ROUND(E326*J326,2)</f>
        <v>0</v>
      </c>
      <c r="L326" s="173">
        <v>21</v>
      </c>
      <c r="M326" s="173">
        <f>G326*(1+L326/100)</f>
        <v>0</v>
      </c>
      <c r="N326" s="173">
        <v>4.4999999999999998E-2</v>
      </c>
      <c r="O326" s="173">
        <f>ROUND(E326*N326,2)</f>
        <v>8.82</v>
      </c>
      <c r="P326" s="173">
        <v>0</v>
      </c>
      <c r="Q326" s="173">
        <f>ROUND(E326*P326,2)</f>
        <v>0</v>
      </c>
      <c r="R326" s="173" t="s">
        <v>292</v>
      </c>
      <c r="S326" s="173" t="s">
        <v>138</v>
      </c>
      <c r="T326" s="174" t="s">
        <v>139</v>
      </c>
      <c r="U326" s="158">
        <v>0</v>
      </c>
      <c r="V326" s="158">
        <f>ROUND(E326*U326,2)</f>
        <v>0</v>
      </c>
      <c r="W326" s="158"/>
      <c r="X326" s="158" t="s">
        <v>293</v>
      </c>
      <c r="Y326" s="149"/>
      <c r="Z326" s="149"/>
      <c r="AA326" s="149"/>
      <c r="AB326" s="149"/>
      <c r="AC326" s="149"/>
      <c r="AD326" s="149"/>
      <c r="AE326" s="149"/>
      <c r="AF326" s="149"/>
      <c r="AG326" s="149" t="s">
        <v>294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179" t="s">
        <v>432</v>
      </c>
      <c r="D327" s="159"/>
      <c r="E327" s="160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49"/>
      <c r="Z327" s="149"/>
      <c r="AA327" s="149"/>
      <c r="AB327" s="149"/>
      <c r="AC327" s="149"/>
      <c r="AD327" s="149"/>
      <c r="AE327" s="149"/>
      <c r="AF327" s="149"/>
      <c r="AG327" s="149" t="s">
        <v>145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179" t="s">
        <v>433</v>
      </c>
      <c r="D328" s="159"/>
      <c r="E328" s="160">
        <v>195.9</v>
      </c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9"/>
      <c r="Z328" s="149"/>
      <c r="AA328" s="149"/>
      <c r="AB328" s="149"/>
      <c r="AC328" s="149"/>
      <c r="AD328" s="149"/>
      <c r="AE328" s="149"/>
      <c r="AF328" s="149"/>
      <c r="AG328" s="149" t="s">
        <v>145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239"/>
      <c r="D329" s="240"/>
      <c r="E329" s="240"/>
      <c r="F329" s="240"/>
      <c r="G329" s="240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9"/>
      <c r="Z329" s="149"/>
      <c r="AA329" s="149"/>
      <c r="AB329" s="149"/>
      <c r="AC329" s="149"/>
      <c r="AD329" s="149"/>
      <c r="AE329" s="149"/>
      <c r="AF329" s="149"/>
      <c r="AG329" s="149" t="s">
        <v>148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68">
        <v>54</v>
      </c>
      <c r="B330" s="169" t="s">
        <v>434</v>
      </c>
      <c r="C330" s="178" t="s">
        <v>435</v>
      </c>
      <c r="D330" s="170" t="s">
        <v>227</v>
      </c>
      <c r="E330" s="171">
        <v>16.234999999999999</v>
      </c>
      <c r="F330" s="172"/>
      <c r="G330" s="173">
        <f>ROUND(E330*F330,2)</f>
        <v>0</v>
      </c>
      <c r="H330" s="172"/>
      <c r="I330" s="173">
        <f>ROUND(E330*H330,2)</f>
        <v>0</v>
      </c>
      <c r="J330" s="172"/>
      <c r="K330" s="173">
        <f>ROUND(E330*J330,2)</f>
        <v>0</v>
      </c>
      <c r="L330" s="173">
        <v>21</v>
      </c>
      <c r="M330" s="173">
        <f>G330*(1+L330/100)</f>
        <v>0</v>
      </c>
      <c r="N330" s="173">
        <v>2.2563399999999998</v>
      </c>
      <c r="O330" s="173">
        <f>ROUND(E330*N330,2)</f>
        <v>36.630000000000003</v>
      </c>
      <c r="P330" s="173">
        <v>0</v>
      </c>
      <c r="Q330" s="173">
        <f>ROUND(E330*P330,2)</f>
        <v>0</v>
      </c>
      <c r="R330" s="173" t="s">
        <v>199</v>
      </c>
      <c r="S330" s="173" t="s">
        <v>138</v>
      </c>
      <c r="T330" s="174" t="s">
        <v>139</v>
      </c>
      <c r="U330" s="158">
        <v>1.4419999999999999</v>
      </c>
      <c r="V330" s="158">
        <f>ROUND(E330*U330,2)</f>
        <v>23.41</v>
      </c>
      <c r="W330" s="158"/>
      <c r="X330" s="158" t="s">
        <v>200</v>
      </c>
      <c r="Y330" s="149"/>
      <c r="Z330" s="149"/>
      <c r="AA330" s="149"/>
      <c r="AB330" s="149"/>
      <c r="AC330" s="149"/>
      <c r="AD330" s="149"/>
      <c r="AE330" s="149"/>
      <c r="AF330" s="149"/>
      <c r="AG330" s="149" t="s">
        <v>201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250" t="s">
        <v>436</v>
      </c>
      <c r="D331" s="251"/>
      <c r="E331" s="251"/>
      <c r="F331" s="251"/>
      <c r="G331" s="251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49"/>
      <c r="Z331" s="149"/>
      <c r="AA331" s="149"/>
      <c r="AB331" s="149"/>
      <c r="AC331" s="149"/>
      <c r="AD331" s="149"/>
      <c r="AE331" s="149"/>
      <c r="AF331" s="149"/>
      <c r="AG331" s="149" t="s">
        <v>216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179" t="s">
        <v>437</v>
      </c>
      <c r="D332" s="159"/>
      <c r="E332" s="160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49"/>
      <c r="Z332" s="149"/>
      <c r="AA332" s="149"/>
      <c r="AB332" s="149"/>
      <c r="AC332" s="149"/>
      <c r="AD332" s="149"/>
      <c r="AE332" s="149"/>
      <c r="AF332" s="149"/>
      <c r="AG332" s="149" t="s">
        <v>145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56"/>
      <c r="B333" s="157"/>
      <c r="C333" s="179" t="s">
        <v>438</v>
      </c>
      <c r="D333" s="159"/>
      <c r="E333" s="160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49"/>
      <c r="Z333" s="149"/>
      <c r="AA333" s="149"/>
      <c r="AB333" s="149"/>
      <c r="AC333" s="149"/>
      <c r="AD333" s="149"/>
      <c r="AE333" s="149"/>
      <c r="AF333" s="149"/>
      <c r="AG333" s="149" t="s">
        <v>145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179" t="s">
        <v>439</v>
      </c>
      <c r="D334" s="159"/>
      <c r="E334" s="160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49"/>
      <c r="Z334" s="149"/>
      <c r="AA334" s="149"/>
      <c r="AB334" s="149"/>
      <c r="AC334" s="149"/>
      <c r="AD334" s="149"/>
      <c r="AE334" s="149"/>
      <c r="AF334" s="149"/>
      <c r="AG334" s="149" t="s">
        <v>145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179" t="s">
        <v>440</v>
      </c>
      <c r="D335" s="159"/>
      <c r="E335" s="160">
        <v>16.23</v>
      </c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49"/>
      <c r="Z335" s="149"/>
      <c r="AA335" s="149"/>
      <c r="AB335" s="149"/>
      <c r="AC335" s="149"/>
      <c r="AD335" s="149"/>
      <c r="AE335" s="149"/>
      <c r="AF335" s="149"/>
      <c r="AG335" s="149" t="s">
        <v>145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56"/>
      <c r="B336" s="157"/>
      <c r="C336" s="239"/>
      <c r="D336" s="240"/>
      <c r="E336" s="240"/>
      <c r="F336" s="240"/>
      <c r="G336" s="240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49"/>
      <c r="Z336" s="149"/>
      <c r="AA336" s="149"/>
      <c r="AB336" s="149"/>
      <c r="AC336" s="149"/>
      <c r="AD336" s="149"/>
      <c r="AE336" s="149"/>
      <c r="AF336" s="149"/>
      <c r="AG336" s="149" t="s">
        <v>148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68">
        <v>55</v>
      </c>
      <c r="B337" s="169" t="s">
        <v>441</v>
      </c>
      <c r="C337" s="178" t="s">
        <v>442</v>
      </c>
      <c r="D337" s="170" t="s">
        <v>214</v>
      </c>
      <c r="E337" s="171">
        <v>189.81</v>
      </c>
      <c r="F337" s="172"/>
      <c r="G337" s="173">
        <f>ROUND(E337*F337,2)</f>
        <v>0</v>
      </c>
      <c r="H337" s="172"/>
      <c r="I337" s="173">
        <f>ROUND(E337*H337,2)</f>
        <v>0</v>
      </c>
      <c r="J337" s="172"/>
      <c r="K337" s="173">
        <f>ROUND(E337*J337,2)</f>
        <v>0</v>
      </c>
      <c r="L337" s="173">
        <v>21</v>
      </c>
      <c r="M337" s="173">
        <f>G337*(1+L337/100)</f>
        <v>0</v>
      </c>
      <c r="N337" s="173">
        <v>5.9999999999999995E-4</v>
      </c>
      <c r="O337" s="173">
        <f>ROUND(E337*N337,2)</f>
        <v>0.11</v>
      </c>
      <c r="P337" s="173">
        <v>0</v>
      </c>
      <c r="Q337" s="173">
        <f>ROUND(E337*P337,2)</f>
        <v>0</v>
      </c>
      <c r="R337" s="173" t="s">
        <v>199</v>
      </c>
      <c r="S337" s="173" t="s">
        <v>138</v>
      </c>
      <c r="T337" s="174" t="s">
        <v>139</v>
      </c>
      <c r="U337" s="158">
        <v>6.7000000000000004E-2</v>
      </c>
      <c r="V337" s="158">
        <f>ROUND(E337*U337,2)</f>
        <v>12.72</v>
      </c>
      <c r="W337" s="158"/>
      <c r="X337" s="158" t="s">
        <v>200</v>
      </c>
      <c r="Y337" s="149"/>
      <c r="Z337" s="149"/>
      <c r="AA337" s="149"/>
      <c r="AB337" s="149"/>
      <c r="AC337" s="149"/>
      <c r="AD337" s="149"/>
      <c r="AE337" s="149"/>
      <c r="AF337" s="149"/>
      <c r="AG337" s="149" t="s">
        <v>201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250" t="s">
        <v>443</v>
      </c>
      <c r="D338" s="251"/>
      <c r="E338" s="251"/>
      <c r="F338" s="251"/>
      <c r="G338" s="251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9"/>
      <c r="Z338" s="149"/>
      <c r="AA338" s="149"/>
      <c r="AB338" s="149"/>
      <c r="AC338" s="149"/>
      <c r="AD338" s="149"/>
      <c r="AE338" s="149"/>
      <c r="AF338" s="149"/>
      <c r="AG338" s="149" t="s">
        <v>216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252" t="s">
        <v>444</v>
      </c>
      <c r="D339" s="253"/>
      <c r="E339" s="253"/>
      <c r="F339" s="253"/>
      <c r="G339" s="253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49"/>
      <c r="Z339" s="149"/>
      <c r="AA339" s="149"/>
      <c r="AB339" s="149"/>
      <c r="AC339" s="149"/>
      <c r="AD339" s="149"/>
      <c r="AE339" s="149"/>
      <c r="AF339" s="149"/>
      <c r="AG339" s="149" t="s">
        <v>143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56"/>
      <c r="B340" s="157"/>
      <c r="C340" s="179" t="s">
        <v>193</v>
      </c>
      <c r="D340" s="159"/>
      <c r="E340" s="160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49"/>
      <c r="Z340" s="149"/>
      <c r="AA340" s="149"/>
      <c r="AB340" s="149"/>
      <c r="AC340" s="149"/>
      <c r="AD340" s="149"/>
      <c r="AE340" s="149"/>
      <c r="AF340" s="149"/>
      <c r="AG340" s="149" t="s">
        <v>145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79" t="s">
        <v>194</v>
      </c>
      <c r="D341" s="159"/>
      <c r="E341" s="160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49"/>
      <c r="Z341" s="149"/>
      <c r="AA341" s="149"/>
      <c r="AB341" s="149"/>
      <c r="AC341" s="149"/>
      <c r="AD341" s="149"/>
      <c r="AE341" s="149"/>
      <c r="AF341" s="149"/>
      <c r="AG341" s="149" t="s">
        <v>145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56"/>
      <c r="B342" s="157"/>
      <c r="C342" s="179" t="s">
        <v>403</v>
      </c>
      <c r="D342" s="159"/>
      <c r="E342" s="160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49"/>
      <c r="Z342" s="149"/>
      <c r="AA342" s="149"/>
      <c r="AB342" s="149"/>
      <c r="AC342" s="149"/>
      <c r="AD342" s="149"/>
      <c r="AE342" s="149"/>
      <c r="AF342" s="149"/>
      <c r="AG342" s="149" t="s">
        <v>145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79" t="s">
        <v>404</v>
      </c>
      <c r="D343" s="159"/>
      <c r="E343" s="160">
        <v>189.81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9"/>
      <c r="Z343" s="149"/>
      <c r="AA343" s="149"/>
      <c r="AB343" s="149"/>
      <c r="AC343" s="149"/>
      <c r="AD343" s="149"/>
      <c r="AE343" s="149"/>
      <c r="AF343" s="149"/>
      <c r="AG343" s="149" t="s">
        <v>145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239"/>
      <c r="D344" s="240"/>
      <c r="E344" s="240"/>
      <c r="F344" s="240"/>
      <c r="G344" s="240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49"/>
      <c r="Z344" s="149"/>
      <c r="AA344" s="149"/>
      <c r="AB344" s="149"/>
      <c r="AC344" s="149"/>
      <c r="AD344" s="149"/>
      <c r="AE344" s="149"/>
      <c r="AF344" s="149"/>
      <c r="AG344" s="149" t="s">
        <v>148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68">
        <v>56</v>
      </c>
      <c r="B345" s="169" t="s">
        <v>445</v>
      </c>
      <c r="C345" s="178" t="s">
        <v>446</v>
      </c>
      <c r="D345" s="170" t="s">
        <v>214</v>
      </c>
      <c r="E345" s="171">
        <v>189.81</v>
      </c>
      <c r="F345" s="172"/>
      <c r="G345" s="173">
        <f>ROUND(E345*F345,2)</f>
        <v>0</v>
      </c>
      <c r="H345" s="172"/>
      <c r="I345" s="173">
        <f>ROUND(E345*H345,2)</f>
        <v>0</v>
      </c>
      <c r="J345" s="172"/>
      <c r="K345" s="173">
        <f>ROUND(E345*J345,2)</f>
        <v>0</v>
      </c>
      <c r="L345" s="173">
        <v>21</v>
      </c>
      <c r="M345" s="173">
        <f>G345*(1+L345/100)</f>
        <v>0</v>
      </c>
      <c r="N345" s="173">
        <v>0</v>
      </c>
      <c r="O345" s="173">
        <f>ROUND(E345*N345,2)</f>
        <v>0</v>
      </c>
      <c r="P345" s="173">
        <v>0</v>
      </c>
      <c r="Q345" s="173">
        <f>ROUND(E345*P345,2)</f>
        <v>0</v>
      </c>
      <c r="R345" s="173" t="s">
        <v>199</v>
      </c>
      <c r="S345" s="173" t="s">
        <v>138</v>
      </c>
      <c r="T345" s="174" t="s">
        <v>139</v>
      </c>
      <c r="U345" s="158">
        <v>5.5E-2</v>
      </c>
      <c r="V345" s="158">
        <f>ROUND(E345*U345,2)</f>
        <v>10.44</v>
      </c>
      <c r="W345" s="158"/>
      <c r="X345" s="158" t="s">
        <v>200</v>
      </c>
      <c r="Y345" s="149"/>
      <c r="Z345" s="149"/>
      <c r="AA345" s="149"/>
      <c r="AB345" s="149"/>
      <c r="AC345" s="149"/>
      <c r="AD345" s="149"/>
      <c r="AE345" s="149"/>
      <c r="AF345" s="149"/>
      <c r="AG345" s="149" t="s">
        <v>201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56"/>
      <c r="B346" s="157"/>
      <c r="C346" s="250" t="s">
        <v>447</v>
      </c>
      <c r="D346" s="251"/>
      <c r="E346" s="251"/>
      <c r="F346" s="251"/>
      <c r="G346" s="251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49"/>
      <c r="Z346" s="149"/>
      <c r="AA346" s="149"/>
      <c r="AB346" s="149"/>
      <c r="AC346" s="149"/>
      <c r="AD346" s="149"/>
      <c r="AE346" s="149"/>
      <c r="AF346" s="149"/>
      <c r="AG346" s="149" t="s">
        <v>216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79" t="s">
        <v>193</v>
      </c>
      <c r="D347" s="159"/>
      <c r="E347" s="160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49"/>
      <c r="Z347" s="149"/>
      <c r="AA347" s="149"/>
      <c r="AB347" s="149"/>
      <c r="AC347" s="149"/>
      <c r="AD347" s="149"/>
      <c r="AE347" s="149"/>
      <c r="AF347" s="149"/>
      <c r="AG347" s="149" t="s">
        <v>145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179" t="s">
        <v>194</v>
      </c>
      <c r="D348" s="159"/>
      <c r="E348" s="160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9"/>
      <c r="Z348" s="149"/>
      <c r="AA348" s="149"/>
      <c r="AB348" s="149"/>
      <c r="AC348" s="149"/>
      <c r="AD348" s="149"/>
      <c r="AE348" s="149"/>
      <c r="AF348" s="149"/>
      <c r="AG348" s="149" t="s">
        <v>145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79" t="s">
        <v>403</v>
      </c>
      <c r="D349" s="159"/>
      <c r="E349" s="160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49"/>
      <c r="Z349" s="149"/>
      <c r="AA349" s="149"/>
      <c r="AB349" s="149"/>
      <c r="AC349" s="149"/>
      <c r="AD349" s="149"/>
      <c r="AE349" s="149"/>
      <c r="AF349" s="149"/>
      <c r="AG349" s="149" t="s">
        <v>145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179" t="s">
        <v>404</v>
      </c>
      <c r="D350" s="159"/>
      <c r="E350" s="160">
        <v>189.81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9"/>
      <c r="Z350" s="149"/>
      <c r="AA350" s="149"/>
      <c r="AB350" s="149"/>
      <c r="AC350" s="149"/>
      <c r="AD350" s="149"/>
      <c r="AE350" s="149"/>
      <c r="AF350" s="149"/>
      <c r="AG350" s="149" t="s">
        <v>145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239"/>
      <c r="D351" s="240"/>
      <c r="E351" s="240"/>
      <c r="F351" s="240"/>
      <c r="G351" s="240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49"/>
      <c r="Z351" s="149"/>
      <c r="AA351" s="149"/>
      <c r="AB351" s="149"/>
      <c r="AC351" s="149"/>
      <c r="AD351" s="149"/>
      <c r="AE351" s="149"/>
      <c r="AF351" s="149"/>
      <c r="AG351" s="149" t="s">
        <v>148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68">
        <v>57</v>
      </c>
      <c r="B352" s="169" t="s">
        <v>448</v>
      </c>
      <c r="C352" s="178" t="s">
        <v>449</v>
      </c>
      <c r="D352" s="170" t="s">
        <v>303</v>
      </c>
      <c r="E352" s="171">
        <v>1</v>
      </c>
      <c r="F352" s="172"/>
      <c r="G352" s="173">
        <f>ROUND(E352*F352,2)</f>
        <v>0</v>
      </c>
      <c r="H352" s="172"/>
      <c r="I352" s="173">
        <f>ROUND(E352*H352,2)</f>
        <v>0</v>
      </c>
      <c r="J352" s="172"/>
      <c r="K352" s="173">
        <f>ROUND(E352*J352,2)</f>
        <v>0</v>
      </c>
      <c r="L352" s="173">
        <v>21</v>
      </c>
      <c r="M352" s="173">
        <f>G352*(1+L352/100)</f>
        <v>0</v>
      </c>
      <c r="N352" s="173">
        <v>0</v>
      </c>
      <c r="O352" s="173">
        <f>ROUND(E352*N352,2)</f>
        <v>0</v>
      </c>
      <c r="P352" s="173">
        <v>8.2000000000000003E-2</v>
      </c>
      <c r="Q352" s="173">
        <f>ROUND(E352*P352,2)</f>
        <v>0.08</v>
      </c>
      <c r="R352" s="173"/>
      <c r="S352" s="173" t="s">
        <v>304</v>
      </c>
      <c r="T352" s="174" t="s">
        <v>139</v>
      </c>
      <c r="U352" s="158">
        <v>0</v>
      </c>
      <c r="V352" s="158">
        <f>ROUND(E352*U352,2)</f>
        <v>0</v>
      </c>
      <c r="W352" s="158"/>
      <c r="X352" s="158" t="s">
        <v>200</v>
      </c>
      <c r="Y352" s="149"/>
      <c r="Z352" s="149"/>
      <c r="AA352" s="149"/>
      <c r="AB352" s="149"/>
      <c r="AC352" s="149"/>
      <c r="AD352" s="149"/>
      <c r="AE352" s="149"/>
      <c r="AF352" s="149"/>
      <c r="AG352" s="149" t="s">
        <v>201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56"/>
      <c r="B353" s="157"/>
      <c r="C353" s="179" t="s">
        <v>193</v>
      </c>
      <c r="D353" s="159"/>
      <c r="E353" s="160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49"/>
      <c r="Z353" s="149"/>
      <c r="AA353" s="149"/>
      <c r="AB353" s="149"/>
      <c r="AC353" s="149"/>
      <c r="AD353" s="149"/>
      <c r="AE353" s="149"/>
      <c r="AF353" s="149"/>
      <c r="AG353" s="149" t="s">
        <v>145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179" t="s">
        <v>363</v>
      </c>
      <c r="D354" s="159"/>
      <c r="E354" s="160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49"/>
      <c r="Z354" s="149"/>
      <c r="AA354" s="149"/>
      <c r="AB354" s="149"/>
      <c r="AC354" s="149"/>
      <c r="AD354" s="149"/>
      <c r="AE354" s="149"/>
      <c r="AF354" s="149"/>
      <c r="AG354" s="149" t="s">
        <v>145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79" t="s">
        <v>75</v>
      </c>
      <c r="D355" s="159"/>
      <c r="E355" s="160">
        <v>1</v>
      </c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49"/>
      <c r="Z355" s="149"/>
      <c r="AA355" s="149"/>
      <c r="AB355" s="149"/>
      <c r="AC355" s="149"/>
      <c r="AD355" s="149"/>
      <c r="AE355" s="149"/>
      <c r="AF355" s="149"/>
      <c r="AG355" s="149" t="s">
        <v>145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56"/>
      <c r="B356" s="157"/>
      <c r="C356" s="239"/>
      <c r="D356" s="240"/>
      <c r="E356" s="240"/>
      <c r="F356" s="240"/>
      <c r="G356" s="240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49"/>
      <c r="Z356" s="149"/>
      <c r="AA356" s="149"/>
      <c r="AB356" s="149"/>
      <c r="AC356" s="149"/>
      <c r="AD356" s="149"/>
      <c r="AE356" s="149"/>
      <c r="AF356" s="149"/>
      <c r="AG356" s="149" t="s">
        <v>148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x14ac:dyDescent="0.2">
      <c r="A357" s="162" t="s">
        <v>133</v>
      </c>
      <c r="B357" s="163" t="s">
        <v>93</v>
      </c>
      <c r="C357" s="177" t="s">
        <v>94</v>
      </c>
      <c r="D357" s="164"/>
      <c r="E357" s="165"/>
      <c r="F357" s="166"/>
      <c r="G357" s="166">
        <f>SUMIF(AG358:AG374,"&lt;&gt;NOR",G358:G374)</f>
        <v>0</v>
      </c>
      <c r="H357" s="166"/>
      <c r="I357" s="166">
        <f>SUM(I358:I374)</f>
        <v>0</v>
      </c>
      <c r="J357" s="166"/>
      <c r="K357" s="166">
        <f>SUM(K358:K374)</f>
        <v>0</v>
      </c>
      <c r="L357" s="166"/>
      <c r="M357" s="166">
        <f>SUM(M358:M374)</f>
        <v>0</v>
      </c>
      <c r="N357" s="166"/>
      <c r="O357" s="166">
        <f>SUM(O358:O374)</f>
        <v>0</v>
      </c>
      <c r="P357" s="166"/>
      <c r="Q357" s="166">
        <f>SUM(Q358:Q374)</f>
        <v>0</v>
      </c>
      <c r="R357" s="166"/>
      <c r="S357" s="166"/>
      <c r="T357" s="167"/>
      <c r="U357" s="161"/>
      <c r="V357" s="161">
        <f>SUM(V358:V374)</f>
        <v>64.709999999999994</v>
      </c>
      <c r="W357" s="161"/>
      <c r="X357" s="161"/>
      <c r="AG357" t="s">
        <v>134</v>
      </c>
    </row>
    <row r="358" spans="1:60" ht="22.5" outlineLevel="1" x14ac:dyDescent="0.2">
      <c r="A358" s="168">
        <v>58</v>
      </c>
      <c r="B358" s="169" t="s">
        <v>450</v>
      </c>
      <c r="C358" s="178" t="s">
        <v>451</v>
      </c>
      <c r="D358" s="170" t="s">
        <v>269</v>
      </c>
      <c r="E358" s="171">
        <v>46.691600000000001</v>
      </c>
      <c r="F358" s="172"/>
      <c r="G358" s="173">
        <f>ROUND(E358*F358,2)</f>
        <v>0</v>
      </c>
      <c r="H358" s="172"/>
      <c r="I358" s="173">
        <f>ROUND(E358*H358,2)</f>
        <v>0</v>
      </c>
      <c r="J358" s="172"/>
      <c r="K358" s="173">
        <f>ROUND(E358*J358,2)</f>
        <v>0</v>
      </c>
      <c r="L358" s="173">
        <v>21</v>
      </c>
      <c r="M358" s="173">
        <f>G358*(1+L358/100)</f>
        <v>0</v>
      </c>
      <c r="N358" s="173">
        <v>0</v>
      </c>
      <c r="O358" s="173">
        <f>ROUND(E358*N358,2)</f>
        <v>0</v>
      </c>
      <c r="P358" s="173">
        <v>0</v>
      </c>
      <c r="Q358" s="173">
        <f>ROUND(E358*P358,2)</f>
        <v>0</v>
      </c>
      <c r="R358" s="173" t="s">
        <v>199</v>
      </c>
      <c r="S358" s="173" t="s">
        <v>138</v>
      </c>
      <c r="T358" s="174" t="s">
        <v>139</v>
      </c>
      <c r="U358" s="158">
        <v>0.01</v>
      </c>
      <c r="V358" s="158">
        <f>ROUND(E358*U358,2)</f>
        <v>0.47</v>
      </c>
      <c r="W358" s="158"/>
      <c r="X358" s="158" t="s">
        <v>452</v>
      </c>
      <c r="Y358" s="149"/>
      <c r="Z358" s="149"/>
      <c r="AA358" s="149"/>
      <c r="AB358" s="149"/>
      <c r="AC358" s="149"/>
      <c r="AD358" s="149"/>
      <c r="AE358" s="149"/>
      <c r="AF358" s="149"/>
      <c r="AG358" s="149" t="s">
        <v>453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56"/>
      <c r="B359" s="157"/>
      <c r="C359" s="254"/>
      <c r="D359" s="255"/>
      <c r="E359" s="255"/>
      <c r="F359" s="255"/>
      <c r="G359" s="255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49"/>
      <c r="Z359" s="149"/>
      <c r="AA359" s="149"/>
      <c r="AB359" s="149"/>
      <c r="AC359" s="149"/>
      <c r="AD359" s="149"/>
      <c r="AE359" s="149"/>
      <c r="AF359" s="149"/>
      <c r="AG359" s="149" t="s">
        <v>148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ht="22.5" outlineLevel="1" x14ac:dyDescent="0.2">
      <c r="A360" s="168">
        <v>59</v>
      </c>
      <c r="B360" s="169" t="s">
        <v>454</v>
      </c>
      <c r="C360" s="178" t="s">
        <v>455</v>
      </c>
      <c r="D360" s="170" t="s">
        <v>269</v>
      </c>
      <c r="E360" s="171">
        <v>46.691600000000001</v>
      </c>
      <c r="F360" s="172"/>
      <c r="G360" s="173">
        <f>ROUND(E360*F360,2)</f>
        <v>0</v>
      </c>
      <c r="H360" s="172"/>
      <c r="I360" s="173">
        <f>ROUND(E360*H360,2)</f>
        <v>0</v>
      </c>
      <c r="J360" s="172"/>
      <c r="K360" s="173">
        <f>ROUND(E360*J360,2)</f>
        <v>0</v>
      </c>
      <c r="L360" s="173">
        <v>21</v>
      </c>
      <c r="M360" s="173">
        <f>G360*(1+L360/100)</f>
        <v>0</v>
      </c>
      <c r="N360" s="173">
        <v>0</v>
      </c>
      <c r="O360" s="173">
        <f>ROUND(E360*N360,2)</f>
        <v>0</v>
      </c>
      <c r="P360" s="173">
        <v>0</v>
      </c>
      <c r="Q360" s="173">
        <f>ROUND(E360*P360,2)</f>
        <v>0</v>
      </c>
      <c r="R360" s="173" t="s">
        <v>199</v>
      </c>
      <c r="S360" s="173" t="s">
        <v>138</v>
      </c>
      <c r="T360" s="174" t="s">
        <v>139</v>
      </c>
      <c r="U360" s="158">
        <v>0</v>
      </c>
      <c r="V360" s="158">
        <f>ROUND(E360*U360,2)</f>
        <v>0</v>
      </c>
      <c r="W360" s="158"/>
      <c r="X360" s="158" t="s">
        <v>452</v>
      </c>
      <c r="Y360" s="149"/>
      <c r="Z360" s="149"/>
      <c r="AA360" s="149"/>
      <c r="AB360" s="149"/>
      <c r="AC360" s="149"/>
      <c r="AD360" s="149"/>
      <c r="AE360" s="149"/>
      <c r="AF360" s="149"/>
      <c r="AG360" s="149" t="s">
        <v>453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/>
      <c r="B361" s="157"/>
      <c r="C361" s="254"/>
      <c r="D361" s="255"/>
      <c r="E361" s="255"/>
      <c r="F361" s="255"/>
      <c r="G361" s="255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49"/>
      <c r="Z361" s="149"/>
      <c r="AA361" s="149"/>
      <c r="AB361" s="149"/>
      <c r="AC361" s="149"/>
      <c r="AD361" s="149"/>
      <c r="AE361" s="149"/>
      <c r="AF361" s="149"/>
      <c r="AG361" s="149" t="s">
        <v>148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ht="22.5" outlineLevel="1" x14ac:dyDescent="0.2">
      <c r="A362" s="168">
        <v>60</v>
      </c>
      <c r="B362" s="169" t="s">
        <v>456</v>
      </c>
      <c r="C362" s="178" t="s">
        <v>457</v>
      </c>
      <c r="D362" s="170" t="s">
        <v>269</v>
      </c>
      <c r="E362" s="171">
        <v>46.691600000000001</v>
      </c>
      <c r="F362" s="172"/>
      <c r="G362" s="173">
        <f>ROUND(E362*F362,2)</f>
        <v>0</v>
      </c>
      <c r="H362" s="172"/>
      <c r="I362" s="173">
        <f>ROUND(E362*H362,2)</f>
        <v>0</v>
      </c>
      <c r="J362" s="172"/>
      <c r="K362" s="173">
        <f>ROUND(E362*J362,2)</f>
        <v>0</v>
      </c>
      <c r="L362" s="173">
        <v>21</v>
      </c>
      <c r="M362" s="173">
        <f>G362*(1+L362/100)</f>
        <v>0</v>
      </c>
      <c r="N362" s="173">
        <v>0</v>
      </c>
      <c r="O362" s="173">
        <f>ROUND(E362*N362,2)</f>
        <v>0</v>
      </c>
      <c r="P362" s="173">
        <v>0</v>
      </c>
      <c r="Q362" s="173">
        <f>ROUND(E362*P362,2)</f>
        <v>0</v>
      </c>
      <c r="R362" s="173" t="s">
        <v>199</v>
      </c>
      <c r="S362" s="173" t="s">
        <v>138</v>
      </c>
      <c r="T362" s="174" t="s">
        <v>139</v>
      </c>
      <c r="U362" s="158">
        <v>0.68799999999999994</v>
      </c>
      <c r="V362" s="158">
        <f>ROUND(E362*U362,2)</f>
        <v>32.119999999999997</v>
      </c>
      <c r="W362" s="158"/>
      <c r="X362" s="158" t="s">
        <v>452</v>
      </c>
      <c r="Y362" s="149"/>
      <c r="Z362" s="149"/>
      <c r="AA362" s="149"/>
      <c r="AB362" s="149"/>
      <c r="AC362" s="149"/>
      <c r="AD362" s="149"/>
      <c r="AE362" s="149"/>
      <c r="AF362" s="149"/>
      <c r="AG362" s="149" t="s">
        <v>453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56"/>
      <c r="B363" s="157"/>
      <c r="C363" s="254"/>
      <c r="D363" s="255"/>
      <c r="E363" s="255"/>
      <c r="F363" s="255"/>
      <c r="G363" s="255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49"/>
      <c r="Z363" s="149"/>
      <c r="AA363" s="149"/>
      <c r="AB363" s="149"/>
      <c r="AC363" s="149"/>
      <c r="AD363" s="149"/>
      <c r="AE363" s="149"/>
      <c r="AF363" s="149"/>
      <c r="AG363" s="149" t="s">
        <v>148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ht="22.5" outlineLevel="1" x14ac:dyDescent="0.2">
      <c r="A364" s="168">
        <v>61</v>
      </c>
      <c r="B364" s="169" t="s">
        <v>458</v>
      </c>
      <c r="C364" s="178" t="s">
        <v>459</v>
      </c>
      <c r="D364" s="170" t="s">
        <v>269</v>
      </c>
      <c r="E364" s="171">
        <v>46.691600000000001</v>
      </c>
      <c r="F364" s="172"/>
      <c r="G364" s="173">
        <f>ROUND(E364*F364,2)</f>
        <v>0</v>
      </c>
      <c r="H364" s="172"/>
      <c r="I364" s="173">
        <f>ROUND(E364*H364,2)</f>
        <v>0</v>
      </c>
      <c r="J364" s="172"/>
      <c r="K364" s="173">
        <f>ROUND(E364*J364,2)</f>
        <v>0</v>
      </c>
      <c r="L364" s="173">
        <v>21</v>
      </c>
      <c r="M364" s="173">
        <f>G364*(1+L364/100)</f>
        <v>0</v>
      </c>
      <c r="N364" s="173">
        <v>0</v>
      </c>
      <c r="O364" s="173">
        <f>ROUND(E364*N364,2)</f>
        <v>0</v>
      </c>
      <c r="P364" s="173">
        <v>0</v>
      </c>
      <c r="Q364" s="173">
        <f>ROUND(E364*P364,2)</f>
        <v>0</v>
      </c>
      <c r="R364" s="173" t="s">
        <v>199</v>
      </c>
      <c r="S364" s="173" t="s">
        <v>138</v>
      </c>
      <c r="T364" s="174" t="s">
        <v>139</v>
      </c>
      <c r="U364" s="158">
        <v>0</v>
      </c>
      <c r="V364" s="158">
        <f>ROUND(E364*U364,2)</f>
        <v>0</v>
      </c>
      <c r="W364" s="158"/>
      <c r="X364" s="158" t="s">
        <v>452</v>
      </c>
      <c r="Y364" s="149"/>
      <c r="Z364" s="149"/>
      <c r="AA364" s="149"/>
      <c r="AB364" s="149"/>
      <c r="AC364" s="149"/>
      <c r="AD364" s="149"/>
      <c r="AE364" s="149"/>
      <c r="AF364" s="149"/>
      <c r="AG364" s="149" t="s">
        <v>453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254"/>
      <c r="D365" s="255"/>
      <c r="E365" s="255"/>
      <c r="F365" s="255"/>
      <c r="G365" s="255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49"/>
      <c r="Z365" s="149"/>
      <c r="AA365" s="149"/>
      <c r="AB365" s="149"/>
      <c r="AC365" s="149"/>
      <c r="AD365" s="149"/>
      <c r="AE365" s="149"/>
      <c r="AF365" s="149"/>
      <c r="AG365" s="149" t="s">
        <v>148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68">
        <v>62</v>
      </c>
      <c r="B366" s="169" t="s">
        <v>460</v>
      </c>
      <c r="C366" s="178" t="s">
        <v>461</v>
      </c>
      <c r="D366" s="170" t="s">
        <v>269</v>
      </c>
      <c r="E366" s="171">
        <v>46.691600000000001</v>
      </c>
      <c r="F366" s="172"/>
      <c r="G366" s="173">
        <f>ROUND(E366*F366,2)</f>
        <v>0</v>
      </c>
      <c r="H366" s="172"/>
      <c r="I366" s="173">
        <f>ROUND(E366*H366,2)</f>
        <v>0</v>
      </c>
      <c r="J366" s="172"/>
      <c r="K366" s="173">
        <f>ROUND(E366*J366,2)</f>
        <v>0</v>
      </c>
      <c r="L366" s="173">
        <v>21</v>
      </c>
      <c r="M366" s="173">
        <f>G366*(1+L366/100)</f>
        <v>0</v>
      </c>
      <c r="N366" s="173">
        <v>0</v>
      </c>
      <c r="O366" s="173">
        <f>ROUND(E366*N366,2)</f>
        <v>0</v>
      </c>
      <c r="P366" s="173">
        <v>0</v>
      </c>
      <c r="Q366" s="173">
        <f>ROUND(E366*P366,2)</f>
        <v>0</v>
      </c>
      <c r="R366" s="173" t="s">
        <v>199</v>
      </c>
      <c r="S366" s="173" t="s">
        <v>138</v>
      </c>
      <c r="T366" s="174" t="s">
        <v>139</v>
      </c>
      <c r="U366" s="158">
        <v>0.68799999999999994</v>
      </c>
      <c r="V366" s="158">
        <f>ROUND(E366*U366,2)</f>
        <v>32.119999999999997</v>
      </c>
      <c r="W366" s="158"/>
      <c r="X366" s="158" t="s">
        <v>452</v>
      </c>
      <c r="Y366" s="149"/>
      <c r="Z366" s="149"/>
      <c r="AA366" s="149"/>
      <c r="AB366" s="149"/>
      <c r="AC366" s="149"/>
      <c r="AD366" s="149"/>
      <c r="AE366" s="149"/>
      <c r="AF366" s="149"/>
      <c r="AG366" s="149" t="s">
        <v>453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56"/>
      <c r="B367" s="157"/>
      <c r="C367" s="250" t="s">
        <v>462</v>
      </c>
      <c r="D367" s="251"/>
      <c r="E367" s="251"/>
      <c r="F367" s="251"/>
      <c r="G367" s="251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49"/>
      <c r="Z367" s="149"/>
      <c r="AA367" s="149"/>
      <c r="AB367" s="149"/>
      <c r="AC367" s="149"/>
      <c r="AD367" s="149"/>
      <c r="AE367" s="149"/>
      <c r="AF367" s="149"/>
      <c r="AG367" s="149" t="s">
        <v>216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239"/>
      <c r="D368" s="240"/>
      <c r="E368" s="240"/>
      <c r="F368" s="240"/>
      <c r="G368" s="240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49"/>
      <c r="Z368" s="149"/>
      <c r="AA368" s="149"/>
      <c r="AB368" s="149"/>
      <c r="AC368" s="149"/>
      <c r="AD368" s="149"/>
      <c r="AE368" s="149"/>
      <c r="AF368" s="149"/>
      <c r="AG368" s="149" t="s">
        <v>148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68">
        <v>63</v>
      </c>
      <c r="B369" s="169" t="s">
        <v>463</v>
      </c>
      <c r="C369" s="178" t="s">
        <v>464</v>
      </c>
      <c r="D369" s="170" t="s">
        <v>269</v>
      </c>
      <c r="E369" s="171">
        <v>46.691600000000001</v>
      </c>
      <c r="F369" s="172"/>
      <c r="G369" s="173">
        <f>ROUND(E369*F369,2)</f>
        <v>0</v>
      </c>
      <c r="H369" s="172"/>
      <c r="I369" s="173">
        <f>ROUND(E369*H369,2)</f>
        <v>0</v>
      </c>
      <c r="J369" s="172"/>
      <c r="K369" s="173">
        <f>ROUND(E369*J369,2)</f>
        <v>0</v>
      </c>
      <c r="L369" s="173">
        <v>21</v>
      </c>
      <c r="M369" s="173">
        <f>G369*(1+L369/100)</f>
        <v>0</v>
      </c>
      <c r="N369" s="173">
        <v>0</v>
      </c>
      <c r="O369" s="173">
        <f>ROUND(E369*N369,2)</f>
        <v>0</v>
      </c>
      <c r="P369" s="173">
        <v>0</v>
      </c>
      <c r="Q369" s="173">
        <f>ROUND(E369*P369,2)</f>
        <v>0</v>
      </c>
      <c r="R369" s="173" t="s">
        <v>465</v>
      </c>
      <c r="S369" s="173" t="s">
        <v>138</v>
      </c>
      <c r="T369" s="174" t="s">
        <v>139</v>
      </c>
      <c r="U369" s="158">
        <v>0</v>
      </c>
      <c r="V369" s="158">
        <f>ROUND(E369*U369,2)</f>
        <v>0</v>
      </c>
      <c r="W369" s="158"/>
      <c r="X369" s="158" t="s">
        <v>452</v>
      </c>
      <c r="Y369" s="149"/>
      <c r="Z369" s="149"/>
      <c r="AA369" s="149"/>
      <c r="AB369" s="149"/>
      <c r="AC369" s="149"/>
      <c r="AD369" s="149"/>
      <c r="AE369" s="149"/>
      <c r="AF369" s="149"/>
      <c r="AG369" s="149" t="s">
        <v>453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254"/>
      <c r="D370" s="255"/>
      <c r="E370" s="255"/>
      <c r="F370" s="255"/>
      <c r="G370" s="255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49"/>
      <c r="Z370" s="149"/>
      <c r="AA370" s="149"/>
      <c r="AB370" s="149"/>
      <c r="AC370" s="149"/>
      <c r="AD370" s="149"/>
      <c r="AE370" s="149"/>
      <c r="AF370" s="149"/>
      <c r="AG370" s="149" t="s">
        <v>148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68">
        <v>64</v>
      </c>
      <c r="B371" s="169" t="s">
        <v>267</v>
      </c>
      <c r="C371" s="178" t="s">
        <v>268</v>
      </c>
      <c r="D371" s="170" t="s">
        <v>269</v>
      </c>
      <c r="E371" s="171">
        <v>35.938000000000002</v>
      </c>
      <c r="F371" s="172"/>
      <c r="G371" s="173">
        <f>ROUND(E371*F371,2)</f>
        <v>0</v>
      </c>
      <c r="H371" s="172"/>
      <c r="I371" s="173">
        <f>ROUND(E371*H371,2)</f>
        <v>0</v>
      </c>
      <c r="J371" s="172"/>
      <c r="K371" s="173">
        <f>ROUND(E371*J371,2)</f>
        <v>0</v>
      </c>
      <c r="L371" s="173">
        <v>21</v>
      </c>
      <c r="M371" s="173">
        <f>G371*(1+L371/100)</f>
        <v>0</v>
      </c>
      <c r="N371" s="173">
        <v>0</v>
      </c>
      <c r="O371" s="173">
        <f>ROUND(E371*N371,2)</f>
        <v>0</v>
      </c>
      <c r="P371" s="173">
        <v>0</v>
      </c>
      <c r="Q371" s="173">
        <f>ROUND(E371*P371,2)</f>
        <v>0</v>
      </c>
      <c r="R371" s="173" t="s">
        <v>220</v>
      </c>
      <c r="S371" s="173" t="s">
        <v>138</v>
      </c>
      <c r="T371" s="174" t="s">
        <v>139</v>
      </c>
      <c r="U371" s="158">
        <v>0</v>
      </c>
      <c r="V371" s="158">
        <f>ROUND(E371*U371,2)</f>
        <v>0</v>
      </c>
      <c r="W371" s="158"/>
      <c r="X371" s="158" t="s">
        <v>200</v>
      </c>
      <c r="Y371" s="149"/>
      <c r="Z371" s="149"/>
      <c r="AA371" s="149"/>
      <c r="AB371" s="149"/>
      <c r="AC371" s="149"/>
      <c r="AD371" s="149"/>
      <c r="AE371" s="149"/>
      <c r="AF371" s="149"/>
      <c r="AG371" s="149" t="s">
        <v>466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179" t="s">
        <v>467</v>
      </c>
      <c r="D372" s="159"/>
      <c r="E372" s="160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49"/>
      <c r="Z372" s="149"/>
      <c r="AA372" s="149"/>
      <c r="AB372" s="149"/>
      <c r="AC372" s="149"/>
      <c r="AD372" s="149"/>
      <c r="AE372" s="149"/>
      <c r="AF372" s="149"/>
      <c r="AG372" s="149" t="s">
        <v>145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179" t="s">
        <v>468</v>
      </c>
      <c r="D373" s="159"/>
      <c r="E373" s="160">
        <v>35.94</v>
      </c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49"/>
      <c r="Z373" s="149"/>
      <c r="AA373" s="149"/>
      <c r="AB373" s="149"/>
      <c r="AC373" s="149"/>
      <c r="AD373" s="149"/>
      <c r="AE373" s="149"/>
      <c r="AF373" s="149"/>
      <c r="AG373" s="149" t="s">
        <v>145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239"/>
      <c r="D374" s="240"/>
      <c r="E374" s="240"/>
      <c r="F374" s="240"/>
      <c r="G374" s="240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49"/>
      <c r="Z374" s="149"/>
      <c r="AA374" s="149"/>
      <c r="AB374" s="149"/>
      <c r="AC374" s="149"/>
      <c r="AD374" s="149"/>
      <c r="AE374" s="149"/>
      <c r="AF374" s="149"/>
      <c r="AG374" s="149" t="s">
        <v>148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x14ac:dyDescent="0.2">
      <c r="A375" s="162" t="s">
        <v>133</v>
      </c>
      <c r="B375" s="163" t="s">
        <v>95</v>
      </c>
      <c r="C375" s="177" t="s">
        <v>96</v>
      </c>
      <c r="D375" s="164"/>
      <c r="E375" s="165"/>
      <c r="F375" s="166"/>
      <c r="G375" s="166">
        <f>SUMIF(AG376:AG378,"&lt;&gt;NOR",G376:G378)</f>
        <v>0</v>
      </c>
      <c r="H375" s="166"/>
      <c r="I375" s="166">
        <f>SUM(I376:I378)</f>
        <v>0</v>
      </c>
      <c r="J375" s="166"/>
      <c r="K375" s="166">
        <f>SUM(K376:K378)</f>
        <v>0</v>
      </c>
      <c r="L375" s="166"/>
      <c r="M375" s="166">
        <f>SUM(M376:M378)</f>
        <v>0</v>
      </c>
      <c r="N375" s="166"/>
      <c r="O375" s="166">
        <f>SUM(O376:O378)</f>
        <v>0</v>
      </c>
      <c r="P375" s="166"/>
      <c r="Q375" s="166">
        <f>SUM(Q376:Q378)</f>
        <v>0</v>
      </c>
      <c r="R375" s="166"/>
      <c r="S375" s="166"/>
      <c r="T375" s="167"/>
      <c r="U375" s="161"/>
      <c r="V375" s="161">
        <f>SUM(V376:V378)</f>
        <v>158.78</v>
      </c>
      <c r="W375" s="161"/>
      <c r="X375" s="161"/>
      <c r="AG375" t="s">
        <v>134</v>
      </c>
    </row>
    <row r="376" spans="1:60" outlineLevel="1" x14ac:dyDescent="0.2">
      <c r="A376" s="168">
        <v>65</v>
      </c>
      <c r="B376" s="169" t="s">
        <v>469</v>
      </c>
      <c r="C376" s="178" t="s">
        <v>470</v>
      </c>
      <c r="D376" s="170" t="s">
        <v>269</v>
      </c>
      <c r="E376" s="171">
        <v>407.13403</v>
      </c>
      <c r="F376" s="172"/>
      <c r="G376" s="173">
        <f>ROUND(E376*F376,2)</f>
        <v>0</v>
      </c>
      <c r="H376" s="172"/>
      <c r="I376" s="173">
        <f>ROUND(E376*H376,2)</f>
        <v>0</v>
      </c>
      <c r="J376" s="172"/>
      <c r="K376" s="173">
        <f>ROUND(E376*J376,2)</f>
        <v>0</v>
      </c>
      <c r="L376" s="173">
        <v>21</v>
      </c>
      <c r="M376" s="173">
        <f>G376*(1+L376/100)</f>
        <v>0</v>
      </c>
      <c r="N376" s="173">
        <v>0</v>
      </c>
      <c r="O376" s="173">
        <f>ROUND(E376*N376,2)</f>
        <v>0</v>
      </c>
      <c r="P376" s="173">
        <v>0</v>
      </c>
      <c r="Q376" s="173">
        <f>ROUND(E376*P376,2)</f>
        <v>0</v>
      </c>
      <c r="R376" s="173" t="s">
        <v>199</v>
      </c>
      <c r="S376" s="173" t="s">
        <v>138</v>
      </c>
      <c r="T376" s="174" t="s">
        <v>139</v>
      </c>
      <c r="U376" s="158">
        <v>0.39</v>
      </c>
      <c r="V376" s="158">
        <f>ROUND(E376*U376,2)</f>
        <v>158.78</v>
      </c>
      <c r="W376" s="158"/>
      <c r="X376" s="158" t="s">
        <v>96</v>
      </c>
      <c r="Y376" s="149"/>
      <c r="Z376" s="149"/>
      <c r="AA376" s="149"/>
      <c r="AB376" s="149"/>
      <c r="AC376" s="149"/>
      <c r="AD376" s="149"/>
      <c r="AE376" s="149"/>
      <c r="AF376" s="149"/>
      <c r="AG376" s="149" t="s">
        <v>471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250" t="s">
        <v>472</v>
      </c>
      <c r="D377" s="251"/>
      <c r="E377" s="251"/>
      <c r="F377" s="251"/>
      <c r="G377" s="251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49"/>
      <c r="Z377" s="149"/>
      <c r="AA377" s="149"/>
      <c r="AB377" s="149"/>
      <c r="AC377" s="149"/>
      <c r="AD377" s="149"/>
      <c r="AE377" s="149"/>
      <c r="AF377" s="149"/>
      <c r="AG377" s="149" t="s">
        <v>216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56"/>
      <c r="B378" s="157"/>
      <c r="C378" s="239"/>
      <c r="D378" s="240"/>
      <c r="E378" s="240"/>
      <c r="F378" s="240"/>
      <c r="G378" s="240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49"/>
      <c r="Z378" s="149"/>
      <c r="AA378" s="149"/>
      <c r="AB378" s="149"/>
      <c r="AC378" s="149"/>
      <c r="AD378" s="149"/>
      <c r="AE378" s="149"/>
      <c r="AF378" s="149"/>
      <c r="AG378" s="149" t="s">
        <v>148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x14ac:dyDescent="0.2">
      <c r="A379" s="3"/>
      <c r="B379" s="4"/>
      <c r="C379" s="180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AE379">
        <v>15</v>
      </c>
      <c r="AF379">
        <v>21</v>
      </c>
      <c r="AG379" t="s">
        <v>120</v>
      </c>
    </row>
    <row r="380" spans="1:60" x14ac:dyDescent="0.2">
      <c r="A380" s="152"/>
      <c r="B380" s="153" t="s">
        <v>29</v>
      </c>
      <c r="C380" s="181"/>
      <c r="D380" s="154"/>
      <c r="E380" s="155"/>
      <c r="F380" s="155"/>
      <c r="G380" s="176">
        <f>G8+G40+G76+G88+G115+G132+G151+G249+G357+G375</f>
        <v>0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AE380">
        <f>SUMIF(L7:L378,AE379,G7:G378)</f>
        <v>0</v>
      </c>
      <c r="AF380">
        <f>SUMIF(L7:L378,AF379,G7:G378)</f>
        <v>0</v>
      </c>
      <c r="AG380" t="s">
        <v>182</v>
      </c>
    </row>
    <row r="381" spans="1:60" x14ac:dyDescent="0.2">
      <c r="C381" s="182"/>
      <c r="D381" s="10"/>
      <c r="AG381" t="s">
        <v>183</v>
      </c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sRwFYzjTp53Yk/0Cejp4yKlo4mt5Ui7C149xk2igr8AuwZanvf4pj9PweIIuVCDKBh1cr7OUYa3VGaPAm00ug==" saltValue="Wb2lyfFAIfUlCG6G53YyCA==" spinCount="100000" sheet="1"/>
  <mergeCells count="106">
    <mergeCell ref="C370:G370"/>
    <mergeCell ref="C374:G374"/>
    <mergeCell ref="C377:G377"/>
    <mergeCell ref="C378:G378"/>
    <mergeCell ref="C359:G359"/>
    <mergeCell ref="C361:G361"/>
    <mergeCell ref="C363:G363"/>
    <mergeCell ref="C365:G365"/>
    <mergeCell ref="C367:G367"/>
    <mergeCell ref="C368:G368"/>
    <mergeCell ref="C338:G338"/>
    <mergeCell ref="C339:G339"/>
    <mergeCell ref="C344:G344"/>
    <mergeCell ref="C346:G346"/>
    <mergeCell ref="C351:G351"/>
    <mergeCell ref="C356:G356"/>
    <mergeCell ref="C318:G318"/>
    <mergeCell ref="C320:G320"/>
    <mergeCell ref="C325:G325"/>
    <mergeCell ref="C329:G329"/>
    <mergeCell ref="C331:G331"/>
    <mergeCell ref="C336:G336"/>
    <mergeCell ref="C281:G281"/>
    <mergeCell ref="C286:G286"/>
    <mergeCell ref="C292:G292"/>
    <mergeCell ref="C298:G298"/>
    <mergeCell ref="C304:G304"/>
    <mergeCell ref="C310:G310"/>
    <mergeCell ref="C261:G261"/>
    <mergeCell ref="C265:G265"/>
    <mergeCell ref="C267:G267"/>
    <mergeCell ref="C268:G268"/>
    <mergeCell ref="C273:G273"/>
    <mergeCell ref="C279:G279"/>
    <mergeCell ref="C237:G237"/>
    <mergeCell ref="C242:G242"/>
    <mergeCell ref="C244:G244"/>
    <mergeCell ref="C245:G245"/>
    <mergeCell ref="C248:G248"/>
    <mergeCell ref="C254:G254"/>
    <mergeCell ref="C215:G215"/>
    <mergeCell ref="C218:G218"/>
    <mergeCell ref="C223:G223"/>
    <mergeCell ref="C225:G225"/>
    <mergeCell ref="C226:G226"/>
    <mergeCell ref="C231:G231"/>
    <mergeCell ref="C197:G197"/>
    <mergeCell ref="C198:G198"/>
    <mergeCell ref="C201:G201"/>
    <mergeCell ref="C207:G207"/>
    <mergeCell ref="C212:G212"/>
    <mergeCell ref="C214:G214"/>
    <mergeCell ref="C179:G179"/>
    <mergeCell ref="C182:G182"/>
    <mergeCell ref="C186:G186"/>
    <mergeCell ref="C188:G188"/>
    <mergeCell ref="C191:G191"/>
    <mergeCell ref="C195:G195"/>
    <mergeCell ref="C155:G155"/>
    <mergeCell ref="C162:G162"/>
    <mergeCell ref="C166:G166"/>
    <mergeCell ref="C170:G170"/>
    <mergeCell ref="C172:G172"/>
    <mergeCell ref="C177:G177"/>
    <mergeCell ref="C124:G124"/>
    <mergeCell ref="C127:G127"/>
    <mergeCell ref="C131:G131"/>
    <mergeCell ref="C138:G138"/>
    <mergeCell ref="C144:G144"/>
    <mergeCell ref="C150:G150"/>
    <mergeCell ref="C105:G105"/>
    <mergeCell ref="C109:G109"/>
    <mergeCell ref="C111:G111"/>
    <mergeCell ref="C114:G114"/>
    <mergeCell ref="C117:G117"/>
    <mergeCell ref="C122:G122"/>
    <mergeCell ref="C75:G75"/>
    <mergeCell ref="C78:G78"/>
    <mergeCell ref="C87:G87"/>
    <mergeCell ref="C92:G92"/>
    <mergeCell ref="C94:G94"/>
    <mergeCell ref="C101:G101"/>
    <mergeCell ref="C59:G59"/>
    <mergeCell ref="C64:G64"/>
    <mergeCell ref="C66:G66"/>
    <mergeCell ref="C67:G67"/>
    <mergeCell ref="C70:G70"/>
    <mergeCell ref="C72:G72"/>
    <mergeCell ref="C34:G34"/>
    <mergeCell ref="C39:G39"/>
    <mergeCell ref="C42:G42"/>
    <mergeCell ref="C48:G48"/>
    <mergeCell ref="C50:G50"/>
    <mergeCell ref="C57:G57"/>
    <mergeCell ref="C17:G17"/>
    <mergeCell ref="C20:G20"/>
    <mergeCell ref="C22:G22"/>
    <mergeCell ref="C27:G27"/>
    <mergeCell ref="C29:G29"/>
    <mergeCell ref="C32:G32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tabSelected="1" workbookViewId="0">
      <pane ySplit="7" topLeftCell="A200" activePane="bottomLeft" state="frozen"/>
      <selection pane="bottomLeft" activeCell="C214" sqref="C214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107</v>
      </c>
      <c r="B1" s="241"/>
      <c r="C1" s="241"/>
      <c r="D1" s="241"/>
      <c r="E1" s="241"/>
      <c r="F1" s="241"/>
      <c r="G1" s="241"/>
      <c r="AG1" t="s">
        <v>108</v>
      </c>
    </row>
    <row r="2" spans="1:60" ht="24.95" customHeight="1" x14ac:dyDescent="0.2">
      <c r="A2" s="141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109</v>
      </c>
    </row>
    <row r="3" spans="1:60" ht="24.95" customHeight="1" x14ac:dyDescent="0.2">
      <c r="A3" s="141" t="s">
        <v>8</v>
      </c>
      <c r="B3" s="49" t="s">
        <v>62</v>
      </c>
      <c r="C3" s="242" t="s">
        <v>63</v>
      </c>
      <c r="D3" s="243"/>
      <c r="E3" s="243"/>
      <c r="F3" s="243"/>
      <c r="G3" s="244"/>
      <c r="AC3" s="123" t="s">
        <v>109</v>
      </c>
      <c r="AG3" t="s">
        <v>110</v>
      </c>
    </row>
    <row r="4" spans="1:60" ht="24.95" customHeight="1" x14ac:dyDescent="0.2">
      <c r="A4" s="142" t="s">
        <v>9</v>
      </c>
      <c r="B4" s="143" t="s">
        <v>64</v>
      </c>
      <c r="C4" s="245" t="s">
        <v>66</v>
      </c>
      <c r="D4" s="246"/>
      <c r="E4" s="246"/>
      <c r="F4" s="246"/>
      <c r="G4" s="247"/>
      <c r="AG4" t="s">
        <v>111</v>
      </c>
    </row>
    <row r="5" spans="1:60" x14ac:dyDescent="0.2">
      <c r="D5" s="10"/>
    </row>
    <row r="6" spans="1:60" ht="38.25" x14ac:dyDescent="0.2">
      <c r="A6" s="145" t="s">
        <v>112</v>
      </c>
      <c r="B6" s="147" t="s">
        <v>113</v>
      </c>
      <c r="C6" s="147" t="s">
        <v>114</v>
      </c>
      <c r="D6" s="146" t="s">
        <v>115</v>
      </c>
      <c r="E6" s="145" t="s">
        <v>116</v>
      </c>
      <c r="F6" s="144" t="s">
        <v>117</v>
      </c>
      <c r="G6" s="145" t="s">
        <v>29</v>
      </c>
      <c r="H6" s="148" t="s">
        <v>30</v>
      </c>
      <c r="I6" s="148" t="s">
        <v>118</v>
      </c>
      <c r="J6" s="148" t="s">
        <v>31</v>
      </c>
      <c r="K6" s="148" t="s">
        <v>119</v>
      </c>
      <c r="L6" s="148" t="s">
        <v>120</v>
      </c>
      <c r="M6" s="148" t="s">
        <v>121</v>
      </c>
      <c r="N6" s="148" t="s">
        <v>122</v>
      </c>
      <c r="O6" s="148" t="s">
        <v>123</v>
      </c>
      <c r="P6" s="148" t="s">
        <v>124</v>
      </c>
      <c r="Q6" s="148" t="s">
        <v>125</v>
      </c>
      <c r="R6" s="148" t="s">
        <v>126</v>
      </c>
      <c r="S6" s="148" t="s">
        <v>127</v>
      </c>
      <c r="T6" s="148" t="s">
        <v>128</v>
      </c>
      <c r="U6" s="148" t="s">
        <v>129</v>
      </c>
      <c r="V6" s="148" t="s">
        <v>130</v>
      </c>
      <c r="W6" s="148" t="s">
        <v>131</v>
      </c>
      <c r="X6" s="148" t="s">
        <v>132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133</v>
      </c>
      <c r="B8" s="163" t="s">
        <v>77</v>
      </c>
      <c r="C8" s="177" t="s">
        <v>78</v>
      </c>
      <c r="D8" s="164"/>
      <c r="E8" s="165"/>
      <c r="F8" s="166"/>
      <c r="G8" s="166">
        <f>SUMIF(AG9:AG23,"&lt;&gt;NOR",G9:G23)</f>
        <v>0</v>
      </c>
      <c r="H8" s="166"/>
      <c r="I8" s="166">
        <f>SUM(I9:I23)</f>
        <v>0</v>
      </c>
      <c r="J8" s="166"/>
      <c r="K8" s="166">
        <f>SUM(K9:K23)</f>
        <v>0</v>
      </c>
      <c r="L8" s="166"/>
      <c r="M8" s="166">
        <f>SUM(M9:M23)</f>
        <v>0</v>
      </c>
      <c r="N8" s="166"/>
      <c r="O8" s="166">
        <f>SUM(O9:O23)</f>
        <v>0</v>
      </c>
      <c r="P8" s="166"/>
      <c r="Q8" s="166">
        <f>SUM(Q9:Q23)</f>
        <v>23.04</v>
      </c>
      <c r="R8" s="166"/>
      <c r="S8" s="166"/>
      <c r="T8" s="167"/>
      <c r="U8" s="161"/>
      <c r="V8" s="161">
        <f>SUM(V9:V23)</f>
        <v>12.530000000000001</v>
      </c>
      <c r="W8" s="161"/>
      <c r="X8" s="161"/>
      <c r="AG8" t="s">
        <v>134</v>
      </c>
    </row>
    <row r="9" spans="1:60" ht="22.5" outlineLevel="1" x14ac:dyDescent="0.2">
      <c r="A9" s="168">
        <v>1</v>
      </c>
      <c r="B9" s="169" t="s">
        <v>197</v>
      </c>
      <c r="C9" s="178" t="s">
        <v>198</v>
      </c>
      <c r="D9" s="170" t="s">
        <v>188</v>
      </c>
      <c r="E9" s="171">
        <v>28.8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0.57999999999999996</v>
      </c>
      <c r="Q9" s="173">
        <f>ROUND(E9*P9,2)</f>
        <v>16.7</v>
      </c>
      <c r="R9" s="173" t="s">
        <v>199</v>
      </c>
      <c r="S9" s="173" t="s">
        <v>138</v>
      </c>
      <c r="T9" s="174" t="s">
        <v>139</v>
      </c>
      <c r="U9" s="158">
        <v>0.06</v>
      </c>
      <c r="V9" s="158">
        <f>ROUND(E9*U9,2)</f>
        <v>1.73</v>
      </c>
      <c r="W9" s="158"/>
      <c r="X9" s="158" t="s">
        <v>200</v>
      </c>
      <c r="Y9" s="149"/>
      <c r="Z9" s="149"/>
      <c r="AA9" s="149"/>
      <c r="AB9" s="149"/>
      <c r="AC9" s="149"/>
      <c r="AD9" s="149"/>
      <c r="AE9" s="149"/>
      <c r="AF9" s="149"/>
      <c r="AG9" s="149" t="s">
        <v>201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48" t="s">
        <v>202</v>
      </c>
      <c r="D10" s="249"/>
      <c r="E10" s="249"/>
      <c r="F10" s="249"/>
      <c r="G10" s="249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143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79" t="s">
        <v>473</v>
      </c>
      <c r="D11" s="159"/>
      <c r="E11" s="160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145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79" t="s">
        <v>474</v>
      </c>
      <c r="D12" s="159"/>
      <c r="E12" s="160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145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79" t="s">
        <v>475</v>
      </c>
      <c r="D13" s="159"/>
      <c r="E13" s="160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145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79" t="s">
        <v>476</v>
      </c>
      <c r="D14" s="159"/>
      <c r="E14" s="160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145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79" t="s">
        <v>477</v>
      </c>
      <c r="D15" s="159"/>
      <c r="E15" s="160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145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79" t="s">
        <v>478</v>
      </c>
      <c r="D16" s="159"/>
      <c r="E16" s="160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145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79" t="s">
        <v>479</v>
      </c>
      <c r="D17" s="159"/>
      <c r="E17" s="160">
        <v>28.8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145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39"/>
      <c r="D18" s="240"/>
      <c r="E18" s="240"/>
      <c r="F18" s="240"/>
      <c r="G18" s="240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148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68">
        <v>2</v>
      </c>
      <c r="B19" s="169" t="s">
        <v>480</v>
      </c>
      <c r="C19" s="178" t="s">
        <v>481</v>
      </c>
      <c r="D19" s="170" t="s">
        <v>188</v>
      </c>
      <c r="E19" s="171">
        <v>28.8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0.22</v>
      </c>
      <c r="Q19" s="173">
        <f>ROUND(E19*P19,2)</f>
        <v>6.34</v>
      </c>
      <c r="R19" s="173" t="s">
        <v>199</v>
      </c>
      <c r="S19" s="173" t="s">
        <v>138</v>
      </c>
      <c r="T19" s="174" t="s">
        <v>139</v>
      </c>
      <c r="U19" s="158">
        <v>0.375</v>
      </c>
      <c r="V19" s="158">
        <f>ROUND(E19*U19,2)</f>
        <v>10.8</v>
      </c>
      <c r="W19" s="158"/>
      <c r="X19" s="158" t="s">
        <v>200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201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48" t="s">
        <v>210</v>
      </c>
      <c r="D20" s="249"/>
      <c r="E20" s="249"/>
      <c r="F20" s="249"/>
      <c r="G20" s="249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143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79" t="s">
        <v>211</v>
      </c>
      <c r="D21" s="159"/>
      <c r="E21" s="160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145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79" t="s">
        <v>479</v>
      </c>
      <c r="D22" s="159"/>
      <c r="E22" s="160">
        <v>28.8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145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39"/>
      <c r="D23" s="240"/>
      <c r="E23" s="240"/>
      <c r="F23" s="240"/>
      <c r="G23" s="240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148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2" t="s">
        <v>133</v>
      </c>
      <c r="B24" s="163" t="s">
        <v>81</v>
      </c>
      <c r="C24" s="177" t="s">
        <v>82</v>
      </c>
      <c r="D24" s="164"/>
      <c r="E24" s="165"/>
      <c r="F24" s="166"/>
      <c r="G24" s="166">
        <f>SUMIF(AG25:AG90,"&lt;&gt;NOR",G25:G90)</f>
        <v>0</v>
      </c>
      <c r="H24" s="166"/>
      <c r="I24" s="166">
        <f>SUM(I25:I90)</f>
        <v>0</v>
      </c>
      <c r="J24" s="166"/>
      <c r="K24" s="166">
        <f>SUM(K25:K90)</f>
        <v>0</v>
      </c>
      <c r="L24" s="166"/>
      <c r="M24" s="166">
        <f>SUM(M25:M90)</f>
        <v>0</v>
      </c>
      <c r="N24" s="166"/>
      <c r="O24" s="166">
        <f>SUM(O25:O90)</f>
        <v>0.47</v>
      </c>
      <c r="P24" s="166"/>
      <c r="Q24" s="166">
        <f>SUM(Q25:Q90)</f>
        <v>0</v>
      </c>
      <c r="R24" s="166"/>
      <c r="S24" s="166"/>
      <c r="T24" s="167"/>
      <c r="U24" s="161"/>
      <c r="V24" s="161">
        <f>SUM(V25:V90)</f>
        <v>4242.9100000000008</v>
      </c>
      <c r="W24" s="161"/>
      <c r="X24" s="161"/>
      <c r="AG24" t="s">
        <v>134</v>
      </c>
    </row>
    <row r="25" spans="1:60" ht="22.5" outlineLevel="1" x14ac:dyDescent="0.2">
      <c r="A25" s="168">
        <v>3</v>
      </c>
      <c r="B25" s="169" t="s">
        <v>482</v>
      </c>
      <c r="C25" s="178" t="s">
        <v>483</v>
      </c>
      <c r="D25" s="170" t="s">
        <v>214</v>
      </c>
      <c r="E25" s="171">
        <v>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3.6900000000000002E-2</v>
      </c>
      <c r="O25" s="173">
        <f>ROUND(E25*N25,2)</f>
        <v>0.04</v>
      </c>
      <c r="P25" s="173">
        <v>0</v>
      </c>
      <c r="Q25" s="173">
        <f>ROUND(E25*P25,2)</f>
        <v>0</v>
      </c>
      <c r="R25" s="173" t="s">
        <v>220</v>
      </c>
      <c r="S25" s="173" t="s">
        <v>138</v>
      </c>
      <c r="T25" s="174" t="s">
        <v>139</v>
      </c>
      <c r="U25" s="158">
        <v>0.90800000000000003</v>
      </c>
      <c r="V25" s="158">
        <f>ROUND(E25*U25,2)</f>
        <v>0.91</v>
      </c>
      <c r="W25" s="158"/>
      <c r="X25" s="158" t="s">
        <v>200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201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56"/>
      <c r="B26" s="157"/>
      <c r="C26" s="250" t="s">
        <v>484</v>
      </c>
      <c r="D26" s="251"/>
      <c r="E26" s="251"/>
      <c r="F26" s="251"/>
      <c r="G26" s="251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216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75" t="str">
        <f>C26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252" t="s">
        <v>485</v>
      </c>
      <c r="D27" s="253"/>
      <c r="E27" s="253"/>
      <c r="F27" s="253"/>
      <c r="G27" s="253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143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75" t="str">
        <f>C27</f>
        <v>zřízením a odstraněním zajišťovací konstrukce, s opotřebením hmot potrubí plastového, jmenovité světlosti DN do 200 mm</v>
      </c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79" t="s">
        <v>473</v>
      </c>
      <c r="D28" s="159"/>
      <c r="E28" s="160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145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79" t="s">
        <v>474</v>
      </c>
      <c r="D29" s="159"/>
      <c r="E29" s="160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145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79" t="s">
        <v>475</v>
      </c>
      <c r="D30" s="159"/>
      <c r="E30" s="160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145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79" t="s">
        <v>363</v>
      </c>
      <c r="D31" s="159"/>
      <c r="E31" s="160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145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79" t="s">
        <v>75</v>
      </c>
      <c r="D32" s="159"/>
      <c r="E32" s="160">
        <v>1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145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239"/>
      <c r="D33" s="240"/>
      <c r="E33" s="240"/>
      <c r="F33" s="240"/>
      <c r="G33" s="240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148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8">
        <v>4</v>
      </c>
      <c r="B34" s="169" t="s">
        <v>486</v>
      </c>
      <c r="C34" s="178" t="s">
        <v>487</v>
      </c>
      <c r="D34" s="170" t="s">
        <v>227</v>
      </c>
      <c r="E34" s="171">
        <v>313.02510000000001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3" t="s">
        <v>220</v>
      </c>
      <c r="S34" s="173" t="s">
        <v>138</v>
      </c>
      <c r="T34" s="174" t="s">
        <v>139</v>
      </c>
      <c r="U34" s="158">
        <v>0.16</v>
      </c>
      <c r="V34" s="158">
        <f>ROUND(E34*U34,2)</f>
        <v>50.08</v>
      </c>
      <c r="W34" s="158"/>
      <c r="X34" s="158" t="s">
        <v>200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201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33.75" outlineLevel="1" x14ac:dyDescent="0.2">
      <c r="A35" s="156"/>
      <c r="B35" s="157"/>
      <c r="C35" s="250" t="s">
        <v>488</v>
      </c>
      <c r="D35" s="251"/>
      <c r="E35" s="251"/>
      <c r="F35" s="251"/>
      <c r="G35" s="251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216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75" t="str">
        <f>C35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79" t="s">
        <v>473</v>
      </c>
      <c r="D36" s="159"/>
      <c r="E36" s="160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145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79" t="s">
        <v>474</v>
      </c>
      <c r="D37" s="159"/>
      <c r="E37" s="160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145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79" t="s">
        <v>475</v>
      </c>
      <c r="D38" s="159"/>
      <c r="E38" s="160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145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56"/>
      <c r="B39" s="157"/>
      <c r="C39" s="179" t="s">
        <v>489</v>
      </c>
      <c r="D39" s="159"/>
      <c r="E39" s="160">
        <v>169.35810000000001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145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79" t="s">
        <v>490</v>
      </c>
      <c r="D40" s="159"/>
      <c r="E40" s="160">
        <v>26.56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145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79" t="s">
        <v>491</v>
      </c>
      <c r="D41" s="159"/>
      <c r="E41" s="160">
        <v>35.446399999999997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145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79" t="s">
        <v>477</v>
      </c>
      <c r="D42" s="159"/>
      <c r="E42" s="160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145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79" t="s">
        <v>492</v>
      </c>
      <c r="D43" s="159"/>
      <c r="E43" s="160">
        <v>71.019000000000005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145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79" t="s">
        <v>493</v>
      </c>
      <c r="D44" s="159"/>
      <c r="E44" s="160">
        <v>27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145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79" t="s">
        <v>494</v>
      </c>
      <c r="D45" s="159"/>
      <c r="E45" s="160">
        <v>22.041599999999999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145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79" t="s">
        <v>495</v>
      </c>
      <c r="D46" s="159"/>
      <c r="E46" s="160">
        <v>16.8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145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79" t="s">
        <v>496</v>
      </c>
      <c r="D47" s="159"/>
      <c r="E47" s="160">
        <v>-55.2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145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39"/>
      <c r="D48" s="240"/>
      <c r="E48" s="240"/>
      <c r="F48" s="240"/>
      <c r="G48" s="240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148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68">
        <v>5</v>
      </c>
      <c r="B49" s="169" t="s">
        <v>497</v>
      </c>
      <c r="C49" s="178" t="s">
        <v>498</v>
      </c>
      <c r="D49" s="170" t="s">
        <v>227</v>
      </c>
      <c r="E49" s="171">
        <v>2.74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3" t="s">
        <v>220</v>
      </c>
      <c r="S49" s="173" t="s">
        <v>138</v>
      </c>
      <c r="T49" s="174" t="s">
        <v>139</v>
      </c>
      <c r="U49" s="158">
        <v>8.4000000000000005E-2</v>
      </c>
      <c r="V49" s="158">
        <f>ROUND(E49*U49,2)</f>
        <v>0.23</v>
      </c>
      <c r="W49" s="158"/>
      <c r="X49" s="158" t="s">
        <v>200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201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33.75" outlineLevel="1" x14ac:dyDescent="0.2">
      <c r="A50" s="156"/>
      <c r="B50" s="157"/>
      <c r="C50" s="250" t="s">
        <v>488</v>
      </c>
      <c r="D50" s="251"/>
      <c r="E50" s="251"/>
      <c r="F50" s="251"/>
      <c r="G50" s="251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216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75" t="str">
        <f>C50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79" t="s">
        <v>473</v>
      </c>
      <c r="D51" s="159"/>
      <c r="E51" s="160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145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79" t="s">
        <v>474</v>
      </c>
      <c r="D52" s="159"/>
      <c r="E52" s="160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145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79" t="s">
        <v>475</v>
      </c>
      <c r="D53" s="159"/>
      <c r="E53" s="160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145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79" t="s">
        <v>499</v>
      </c>
      <c r="D54" s="159"/>
      <c r="E54" s="160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145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79" t="s">
        <v>500</v>
      </c>
      <c r="D55" s="159"/>
      <c r="E55" s="160">
        <v>2.74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145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239"/>
      <c r="D56" s="240"/>
      <c r="E56" s="240"/>
      <c r="F56" s="240"/>
      <c r="G56" s="240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148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68">
        <v>6</v>
      </c>
      <c r="B57" s="169" t="s">
        <v>501</v>
      </c>
      <c r="C57" s="178" t="s">
        <v>502</v>
      </c>
      <c r="D57" s="170" t="s">
        <v>188</v>
      </c>
      <c r="E57" s="171">
        <v>561.47400000000005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3">
        <v>5.8E-4</v>
      </c>
      <c r="O57" s="173">
        <f>ROUND(E57*N57,2)</f>
        <v>0.33</v>
      </c>
      <c r="P57" s="173">
        <v>0</v>
      </c>
      <c r="Q57" s="173">
        <f>ROUND(E57*P57,2)</f>
        <v>0</v>
      </c>
      <c r="R57" s="173" t="s">
        <v>220</v>
      </c>
      <c r="S57" s="173" t="s">
        <v>138</v>
      </c>
      <c r="T57" s="174" t="s">
        <v>139</v>
      </c>
      <c r="U57" s="158">
        <v>2.6116999999999999</v>
      </c>
      <c r="V57" s="158">
        <f>ROUND(E57*U57,2)</f>
        <v>1466.4</v>
      </c>
      <c r="W57" s="158"/>
      <c r="X57" s="158" t="s">
        <v>200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201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50" t="s">
        <v>503</v>
      </c>
      <c r="D58" s="251"/>
      <c r="E58" s="251"/>
      <c r="F58" s="251"/>
      <c r="G58" s="251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216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79" t="s">
        <v>473</v>
      </c>
      <c r="D59" s="159"/>
      <c r="E59" s="160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145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79" t="s">
        <v>474</v>
      </c>
      <c r="D60" s="159"/>
      <c r="E60" s="160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145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79" t="s">
        <v>475</v>
      </c>
      <c r="D61" s="159"/>
      <c r="E61" s="160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145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79" t="s">
        <v>504</v>
      </c>
      <c r="D62" s="159"/>
      <c r="E62" s="160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145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79" t="s">
        <v>505</v>
      </c>
      <c r="D63" s="159"/>
      <c r="E63" s="160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145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79" t="s">
        <v>477</v>
      </c>
      <c r="D64" s="159"/>
      <c r="E64" s="160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145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79" t="s">
        <v>506</v>
      </c>
      <c r="D65" s="159"/>
      <c r="E65" s="160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145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79" t="s">
        <v>507</v>
      </c>
      <c r="D66" s="159"/>
      <c r="E66" s="160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145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79" t="s">
        <v>508</v>
      </c>
      <c r="D67" s="159"/>
      <c r="E67" s="160">
        <v>561.47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145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39"/>
      <c r="D68" s="240"/>
      <c r="E68" s="240"/>
      <c r="F68" s="240"/>
      <c r="G68" s="240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148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68">
        <v>7</v>
      </c>
      <c r="B69" s="169" t="s">
        <v>509</v>
      </c>
      <c r="C69" s="178" t="s">
        <v>510</v>
      </c>
      <c r="D69" s="170" t="s">
        <v>188</v>
      </c>
      <c r="E69" s="171">
        <v>174.32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3">
        <v>5.9000000000000003E-4</v>
      </c>
      <c r="O69" s="173">
        <f>ROUND(E69*N69,2)</f>
        <v>0.1</v>
      </c>
      <c r="P69" s="173">
        <v>0</v>
      </c>
      <c r="Q69" s="173">
        <f>ROUND(E69*P69,2)</f>
        <v>0</v>
      </c>
      <c r="R69" s="173" t="s">
        <v>220</v>
      </c>
      <c r="S69" s="173" t="s">
        <v>138</v>
      </c>
      <c r="T69" s="174" t="s">
        <v>139</v>
      </c>
      <c r="U69" s="158">
        <v>3.6783999999999999</v>
      </c>
      <c r="V69" s="158">
        <f>ROUND(E69*U69,2)</f>
        <v>641.22</v>
      </c>
      <c r="W69" s="158"/>
      <c r="X69" s="158" t="s">
        <v>200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201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250" t="s">
        <v>503</v>
      </c>
      <c r="D70" s="251"/>
      <c r="E70" s="251"/>
      <c r="F70" s="251"/>
      <c r="G70" s="251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216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79" t="s">
        <v>473</v>
      </c>
      <c r="D71" s="159"/>
      <c r="E71" s="160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145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79" t="s">
        <v>474</v>
      </c>
      <c r="D72" s="159"/>
      <c r="E72" s="160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145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79" t="s">
        <v>475</v>
      </c>
      <c r="D73" s="159"/>
      <c r="E73" s="160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145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79" t="s">
        <v>511</v>
      </c>
      <c r="D74" s="159"/>
      <c r="E74" s="160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145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79" t="s">
        <v>512</v>
      </c>
      <c r="D75" s="159"/>
      <c r="E75" s="160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145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79" t="s">
        <v>477</v>
      </c>
      <c r="D76" s="159"/>
      <c r="E76" s="160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145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79" t="s">
        <v>513</v>
      </c>
      <c r="D77" s="159"/>
      <c r="E77" s="160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145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79" t="s">
        <v>514</v>
      </c>
      <c r="D78" s="159"/>
      <c r="E78" s="160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145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79" t="s">
        <v>515</v>
      </c>
      <c r="D79" s="159"/>
      <c r="E79" s="160">
        <v>174.32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145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239"/>
      <c r="D80" s="240"/>
      <c r="E80" s="240"/>
      <c r="F80" s="240"/>
      <c r="G80" s="240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148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68">
        <v>8</v>
      </c>
      <c r="B81" s="169" t="s">
        <v>516</v>
      </c>
      <c r="C81" s="178" t="s">
        <v>517</v>
      </c>
      <c r="D81" s="170" t="s">
        <v>188</v>
      </c>
      <c r="E81" s="171">
        <v>561.47400000000005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3" t="s">
        <v>220</v>
      </c>
      <c r="S81" s="173" t="s">
        <v>138</v>
      </c>
      <c r="T81" s="174" t="s">
        <v>139</v>
      </c>
      <c r="U81" s="158">
        <v>2.5796999999999999</v>
      </c>
      <c r="V81" s="158">
        <f>ROUND(E81*U81,2)</f>
        <v>1448.43</v>
      </c>
      <c r="W81" s="158"/>
      <c r="X81" s="158" t="s">
        <v>200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201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250" t="s">
        <v>503</v>
      </c>
      <c r="D82" s="251"/>
      <c r="E82" s="251"/>
      <c r="F82" s="251"/>
      <c r="G82" s="251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216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79" t="s">
        <v>518</v>
      </c>
      <c r="D83" s="159"/>
      <c r="E83" s="160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145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79" t="s">
        <v>508</v>
      </c>
      <c r="D84" s="159"/>
      <c r="E84" s="160">
        <v>561.47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145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39"/>
      <c r="D85" s="240"/>
      <c r="E85" s="240"/>
      <c r="F85" s="240"/>
      <c r="G85" s="240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148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68">
        <v>9</v>
      </c>
      <c r="B86" s="169" t="s">
        <v>519</v>
      </c>
      <c r="C86" s="178" t="s">
        <v>520</v>
      </c>
      <c r="D86" s="170" t="s">
        <v>188</v>
      </c>
      <c r="E86" s="171">
        <v>174.32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3" t="s">
        <v>220</v>
      </c>
      <c r="S86" s="173" t="s">
        <v>138</v>
      </c>
      <c r="T86" s="174" t="s">
        <v>139</v>
      </c>
      <c r="U86" s="158">
        <v>3.6463999999999999</v>
      </c>
      <c r="V86" s="158">
        <f>ROUND(E86*U86,2)</f>
        <v>635.64</v>
      </c>
      <c r="W86" s="158"/>
      <c r="X86" s="158" t="s">
        <v>200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201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250" t="s">
        <v>503</v>
      </c>
      <c r="D87" s="251"/>
      <c r="E87" s="251"/>
      <c r="F87" s="251"/>
      <c r="G87" s="251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216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79" t="s">
        <v>521</v>
      </c>
      <c r="D88" s="159"/>
      <c r="E88" s="160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145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79" t="s">
        <v>515</v>
      </c>
      <c r="D89" s="159"/>
      <c r="E89" s="160">
        <v>174.32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145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239"/>
      <c r="D90" s="240"/>
      <c r="E90" s="240"/>
      <c r="F90" s="240"/>
      <c r="G90" s="240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148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x14ac:dyDescent="0.2">
      <c r="A91" s="162" t="s">
        <v>133</v>
      </c>
      <c r="B91" s="163" t="s">
        <v>75</v>
      </c>
      <c r="C91" s="177" t="s">
        <v>76</v>
      </c>
      <c r="D91" s="164"/>
      <c r="E91" s="165"/>
      <c r="F91" s="166"/>
      <c r="G91" s="166">
        <f>SUMIF(AG92:AG105,"&lt;&gt;NOR",G92:G105)</f>
        <v>0</v>
      </c>
      <c r="H91" s="166"/>
      <c r="I91" s="166">
        <f>SUM(I92:I105)</f>
        <v>0</v>
      </c>
      <c r="J91" s="166"/>
      <c r="K91" s="166">
        <f>SUM(K92:K105)</f>
        <v>0</v>
      </c>
      <c r="L91" s="166"/>
      <c r="M91" s="166">
        <f>SUM(M92:M105)</f>
        <v>0</v>
      </c>
      <c r="N91" s="166"/>
      <c r="O91" s="166">
        <f>SUM(O92:O105)</f>
        <v>0</v>
      </c>
      <c r="P91" s="166"/>
      <c r="Q91" s="166">
        <f>SUM(Q92:Q105)</f>
        <v>0</v>
      </c>
      <c r="R91" s="166"/>
      <c r="S91" s="166"/>
      <c r="T91" s="167"/>
      <c r="U91" s="161"/>
      <c r="V91" s="161">
        <f>SUM(V92:V105)</f>
        <v>6.21</v>
      </c>
      <c r="W91" s="161"/>
      <c r="X91" s="161"/>
      <c r="AG91" t="s">
        <v>134</v>
      </c>
    </row>
    <row r="92" spans="1:60" outlineLevel="1" x14ac:dyDescent="0.2">
      <c r="A92" s="168">
        <v>10</v>
      </c>
      <c r="B92" s="169" t="s">
        <v>522</v>
      </c>
      <c r="C92" s="178" t="s">
        <v>523</v>
      </c>
      <c r="D92" s="170" t="s">
        <v>227</v>
      </c>
      <c r="E92" s="171">
        <v>503.46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3" t="s">
        <v>220</v>
      </c>
      <c r="S92" s="173" t="s">
        <v>138</v>
      </c>
      <c r="T92" s="174" t="s">
        <v>138</v>
      </c>
      <c r="U92" s="158">
        <v>1.0999999999999999E-2</v>
      </c>
      <c r="V92" s="158">
        <f>ROUND(E92*U92,2)</f>
        <v>5.54</v>
      </c>
      <c r="W92" s="158"/>
      <c r="X92" s="158" t="s">
        <v>200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201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250" t="s">
        <v>248</v>
      </c>
      <c r="D93" s="251"/>
      <c r="E93" s="251"/>
      <c r="F93" s="251"/>
      <c r="G93" s="251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216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79" t="s">
        <v>249</v>
      </c>
      <c r="D94" s="159"/>
      <c r="E94" s="160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145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79" t="s">
        <v>524</v>
      </c>
      <c r="D95" s="159"/>
      <c r="E95" s="160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145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79" t="s">
        <v>525</v>
      </c>
      <c r="D96" s="159"/>
      <c r="E96" s="160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145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79" t="s">
        <v>526</v>
      </c>
      <c r="D97" s="159"/>
      <c r="E97" s="160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145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79" t="s">
        <v>527</v>
      </c>
      <c r="D98" s="159"/>
      <c r="E98" s="160">
        <v>503.46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145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239"/>
      <c r="D99" s="240"/>
      <c r="E99" s="240"/>
      <c r="F99" s="240"/>
      <c r="G99" s="240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148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68">
        <v>11</v>
      </c>
      <c r="B100" s="169" t="s">
        <v>246</v>
      </c>
      <c r="C100" s="178" t="s">
        <v>247</v>
      </c>
      <c r="D100" s="170" t="s">
        <v>227</v>
      </c>
      <c r="E100" s="171">
        <v>61.3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3" t="s">
        <v>220</v>
      </c>
      <c r="S100" s="173" t="s">
        <v>138</v>
      </c>
      <c r="T100" s="174" t="s">
        <v>138</v>
      </c>
      <c r="U100" s="158">
        <v>1.0999999999999999E-2</v>
      </c>
      <c r="V100" s="158">
        <f>ROUND(E100*U100,2)</f>
        <v>0.67</v>
      </c>
      <c r="W100" s="158"/>
      <c r="X100" s="158" t="s">
        <v>200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201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250" t="s">
        <v>248</v>
      </c>
      <c r="D101" s="251"/>
      <c r="E101" s="251"/>
      <c r="F101" s="251"/>
      <c r="G101" s="251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216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79" t="s">
        <v>524</v>
      </c>
      <c r="D102" s="159"/>
      <c r="E102" s="160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145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79" t="s">
        <v>528</v>
      </c>
      <c r="D103" s="159"/>
      <c r="E103" s="160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145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79" t="s">
        <v>529</v>
      </c>
      <c r="D104" s="159"/>
      <c r="E104" s="160">
        <v>61.3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145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239"/>
      <c r="D105" s="240"/>
      <c r="E105" s="240"/>
      <c r="F105" s="240"/>
      <c r="G105" s="240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148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">
      <c r="A106" s="162" t="s">
        <v>133</v>
      </c>
      <c r="B106" s="163" t="s">
        <v>81</v>
      </c>
      <c r="C106" s="177" t="s">
        <v>82</v>
      </c>
      <c r="D106" s="164"/>
      <c r="E106" s="165"/>
      <c r="F106" s="166"/>
      <c r="G106" s="166">
        <f>SUMIF(AG107:AG143,"&lt;&gt;NOR",G107:G143)</f>
        <v>0</v>
      </c>
      <c r="H106" s="166"/>
      <c r="I106" s="166">
        <f>SUM(I107:I143)</f>
        <v>0</v>
      </c>
      <c r="J106" s="166"/>
      <c r="K106" s="166">
        <f>SUM(K107:K143)</f>
        <v>0</v>
      </c>
      <c r="L106" s="166"/>
      <c r="M106" s="166">
        <f>SUM(M107:M143)</f>
        <v>0</v>
      </c>
      <c r="N106" s="166"/>
      <c r="O106" s="166">
        <f>SUM(O107:O143)</f>
        <v>159.46</v>
      </c>
      <c r="P106" s="166"/>
      <c r="Q106" s="166">
        <f>SUM(Q107:Q143)</f>
        <v>0</v>
      </c>
      <c r="R106" s="166"/>
      <c r="S106" s="166"/>
      <c r="T106" s="167"/>
      <c r="U106" s="161"/>
      <c r="V106" s="161">
        <f>SUM(V107:V143)</f>
        <v>17.490000000000002</v>
      </c>
      <c r="W106" s="161"/>
      <c r="X106" s="161"/>
      <c r="AG106" t="s">
        <v>134</v>
      </c>
    </row>
    <row r="107" spans="1:60" ht="22.5" outlineLevel="1" x14ac:dyDescent="0.2">
      <c r="A107" s="168">
        <v>12</v>
      </c>
      <c r="B107" s="169" t="s">
        <v>256</v>
      </c>
      <c r="C107" s="178" t="s">
        <v>257</v>
      </c>
      <c r="D107" s="170" t="s">
        <v>227</v>
      </c>
      <c r="E107" s="171">
        <v>313.02510000000001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3">
        <v>0</v>
      </c>
      <c r="O107" s="173">
        <f>ROUND(E107*N107,2)</f>
        <v>0</v>
      </c>
      <c r="P107" s="173">
        <v>0</v>
      </c>
      <c r="Q107" s="173">
        <f>ROUND(E107*P107,2)</f>
        <v>0</v>
      </c>
      <c r="R107" s="173" t="s">
        <v>220</v>
      </c>
      <c r="S107" s="173" t="s">
        <v>138</v>
      </c>
      <c r="T107" s="174" t="s">
        <v>139</v>
      </c>
      <c r="U107" s="158">
        <v>0.05</v>
      </c>
      <c r="V107" s="158">
        <f>ROUND(E107*U107,2)</f>
        <v>15.65</v>
      </c>
      <c r="W107" s="158"/>
      <c r="X107" s="158" t="s">
        <v>200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201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79" t="s">
        <v>524</v>
      </c>
      <c r="D108" s="159"/>
      <c r="E108" s="160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145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79" t="s">
        <v>530</v>
      </c>
      <c r="D109" s="159"/>
      <c r="E109" s="160">
        <v>313.02510000000001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145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239"/>
      <c r="D110" s="240"/>
      <c r="E110" s="240"/>
      <c r="F110" s="240"/>
      <c r="G110" s="240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148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68">
        <v>13</v>
      </c>
      <c r="B111" s="169" t="s">
        <v>267</v>
      </c>
      <c r="C111" s="178" t="s">
        <v>268</v>
      </c>
      <c r="D111" s="170" t="s">
        <v>269</v>
      </c>
      <c r="E111" s="171">
        <v>61.3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21</v>
      </c>
      <c r="M111" s="173">
        <f>G111*(1+L111/100)</f>
        <v>0</v>
      </c>
      <c r="N111" s="173">
        <v>0</v>
      </c>
      <c r="O111" s="173">
        <f>ROUND(E111*N111,2)</f>
        <v>0</v>
      </c>
      <c r="P111" s="173">
        <v>0</v>
      </c>
      <c r="Q111" s="173">
        <f>ROUND(E111*P111,2)</f>
        <v>0</v>
      </c>
      <c r="R111" s="173" t="s">
        <v>220</v>
      </c>
      <c r="S111" s="173" t="s">
        <v>138</v>
      </c>
      <c r="T111" s="174" t="s">
        <v>139</v>
      </c>
      <c r="U111" s="158">
        <v>0</v>
      </c>
      <c r="V111" s="158">
        <f>ROUND(E111*U111,2)</f>
        <v>0</v>
      </c>
      <c r="W111" s="158"/>
      <c r="X111" s="158" t="s">
        <v>200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201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79" t="s">
        <v>531</v>
      </c>
      <c r="D112" s="159"/>
      <c r="E112" s="160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145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79" t="s">
        <v>529</v>
      </c>
      <c r="D113" s="159"/>
      <c r="E113" s="160">
        <v>61.3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145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239"/>
      <c r="D114" s="240"/>
      <c r="E114" s="240"/>
      <c r="F114" s="240"/>
      <c r="G114" s="240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148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68">
        <v>14</v>
      </c>
      <c r="B115" s="169" t="s">
        <v>272</v>
      </c>
      <c r="C115" s="178" t="s">
        <v>273</v>
      </c>
      <c r="D115" s="170" t="s">
        <v>227</v>
      </c>
      <c r="E115" s="171">
        <v>61.3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3">
        <v>0</v>
      </c>
      <c r="O115" s="173">
        <f>ROUND(E115*N115,2)</f>
        <v>0</v>
      </c>
      <c r="P115" s="173">
        <v>0</v>
      </c>
      <c r="Q115" s="173">
        <f>ROUND(E115*P115,2)</f>
        <v>0</v>
      </c>
      <c r="R115" s="173" t="s">
        <v>220</v>
      </c>
      <c r="S115" s="173" t="s">
        <v>138</v>
      </c>
      <c r="T115" s="174" t="s">
        <v>139</v>
      </c>
      <c r="U115" s="158">
        <v>0.03</v>
      </c>
      <c r="V115" s="158">
        <f>ROUND(E115*U115,2)</f>
        <v>1.84</v>
      </c>
      <c r="W115" s="158"/>
      <c r="X115" s="158" t="s">
        <v>200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201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79" t="s">
        <v>524</v>
      </c>
      <c r="D116" s="159"/>
      <c r="E116" s="160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145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79" t="s">
        <v>529</v>
      </c>
      <c r="D117" s="159"/>
      <c r="E117" s="160">
        <v>61.3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145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239"/>
      <c r="D118" s="240"/>
      <c r="E118" s="240"/>
      <c r="F118" s="240"/>
      <c r="G118" s="240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148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1" x14ac:dyDescent="0.2">
      <c r="A119" s="168">
        <v>15</v>
      </c>
      <c r="B119" s="169" t="s">
        <v>532</v>
      </c>
      <c r="C119" s="178" t="s">
        <v>533</v>
      </c>
      <c r="D119" s="170" t="s">
        <v>227</v>
      </c>
      <c r="E119" s="171">
        <v>251.73099999999999</v>
      </c>
      <c r="F119" s="172"/>
      <c r="G119" s="173">
        <f>ROUND(E119*F119,2)</f>
        <v>0</v>
      </c>
      <c r="H119" s="172"/>
      <c r="I119" s="173">
        <f>ROUND(E119*H119,2)</f>
        <v>0</v>
      </c>
      <c r="J119" s="172"/>
      <c r="K119" s="173">
        <f>ROUND(E119*J119,2)</f>
        <v>0</v>
      </c>
      <c r="L119" s="173">
        <v>21</v>
      </c>
      <c r="M119" s="173">
        <f>G119*(1+L119/100)</f>
        <v>0</v>
      </c>
      <c r="N119" s="173">
        <v>0</v>
      </c>
      <c r="O119" s="173">
        <f>ROUND(E119*N119,2)</f>
        <v>0</v>
      </c>
      <c r="P119" s="173">
        <v>0</v>
      </c>
      <c r="Q119" s="173">
        <f>ROUND(E119*P119,2)</f>
        <v>0</v>
      </c>
      <c r="R119" s="173"/>
      <c r="S119" s="173" t="s">
        <v>304</v>
      </c>
      <c r="T119" s="174" t="s">
        <v>139</v>
      </c>
      <c r="U119" s="158">
        <v>0</v>
      </c>
      <c r="V119" s="158">
        <f>ROUND(E119*U119,2)</f>
        <v>0</v>
      </c>
      <c r="W119" s="158"/>
      <c r="X119" s="158" t="s">
        <v>200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201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79" t="s">
        <v>524</v>
      </c>
      <c r="D120" s="159"/>
      <c r="E120" s="160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145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79" t="s">
        <v>534</v>
      </c>
      <c r="D121" s="159"/>
      <c r="E121" s="160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145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79" t="s">
        <v>535</v>
      </c>
      <c r="D122" s="159"/>
      <c r="E122" s="160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145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79" t="s">
        <v>536</v>
      </c>
      <c r="D123" s="159"/>
      <c r="E123" s="160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145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79" t="s">
        <v>537</v>
      </c>
      <c r="D124" s="159"/>
      <c r="E124" s="160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145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79" t="s">
        <v>538</v>
      </c>
      <c r="D125" s="159"/>
      <c r="E125" s="160">
        <v>251.73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145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239"/>
      <c r="D126" s="240"/>
      <c r="E126" s="240"/>
      <c r="F126" s="240"/>
      <c r="G126" s="240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148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68">
        <v>16</v>
      </c>
      <c r="B127" s="169" t="s">
        <v>539</v>
      </c>
      <c r="C127" s="178" t="s">
        <v>540</v>
      </c>
      <c r="D127" s="170" t="s">
        <v>227</v>
      </c>
      <c r="E127" s="171">
        <v>79.728999999999999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73">
        <v>0</v>
      </c>
      <c r="O127" s="173">
        <f>ROUND(E127*N127,2)</f>
        <v>0</v>
      </c>
      <c r="P127" s="173">
        <v>0</v>
      </c>
      <c r="Q127" s="173">
        <f>ROUND(E127*P127,2)</f>
        <v>0</v>
      </c>
      <c r="R127" s="173" t="s">
        <v>189</v>
      </c>
      <c r="S127" s="173" t="s">
        <v>138</v>
      </c>
      <c r="T127" s="174" t="s">
        <v>139</v>
      </c>
      <c r="U127" s="158">
        <v>0</v>
      </c>
      <c r="V127" s="158">
        <f>ROUND(E127*U127,2)</f>
        <v>0</v>
      </c>
      <c r="W127" s="158"/>
      <c r="X127" s="158" t="s">
        <v>190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191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250" t="s">
        <v>541</v>
      </c>
      <c r="D128" s="251"/>
      <c r="E128" s="251"/>
      <c r="F128" s="251"/>
      <c r="G128" s="251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216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75" t="str">
        <f>C128</f>
        <v>prohozenou zeminou nebo štěrkopískem, s vodorovnou přepravou k místu zásypu, uložením ve vrstvách a zhutněním.</v>
      </c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252" t="s">
        <v>542</v>
      </c>
      <c r="D129" s="253"/>
      <c r="E129" s="253"/>
      <c r="F129" s="253"/>
      <c r="G129" s="253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143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79" t="s">
        <v>473</v>
      </c>
      <c r="D130" s="159"/>
      <c r="E130" s="160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145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79" t="s">
        <v>474</v>
      </c>
      <c r="D131" s="159"/>
      <c r="E131" s="160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145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79" t="s">
        <v>475</v>
      </c>
      <c r="D132" s="159"/>
      <c r="E132" s="160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145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79" t="s">
        <v>543</v>
      </c>
      <c r="D133" s="159"/>
      <c r="E133" s="160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145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79" t="s">
        <v>544</v>
      </c>
      <c r="D134" s="159"/>
      <c r="E134" s="160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145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79" t="s">
        <v>477</v>
      </c>
      <c r="D135" s="159"/>
      <c r="E135" s="160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145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79" t="s">
        <v>545</v>
      </c>
      <c r="D136" s="159"/>
      <c r="E136" s="160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145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79" t="s">
        <v>546</v>
      </c>
      <c r="D137" s="159"/>
      <c r="E137" s="160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145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79" t="s">
        <v>547</v>
      </c>
      <c r="D138" s="159"/>
      <c r="E138" s="160">
        <v>79.73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145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239"/>
      <c r="D139" s="240"/>
      <c r="E139" s="240"/>
      <c r="F139" s="240"/>
      <c r="G139" s="240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148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68">
        <v>17</v>
      </c>
      <c r="B140" s="169" t="s">
        <v>548</v>
      </c>
      <c r="C140" s="178" t="s">
        <v>549</v>
      </c>
      <c r="D140" s="170" t="s">
        <v>269</v>
      </c>
      <c r="E140" s="171">
        <v>159.458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21</v>
      </c>
      <c r="M140" s="173">
        <f>G140*(1+L140/100)</f>
        <v>0</v>
      </c>
      <c r="N140" s="173">
        <v>1</v>
      </c>
      <c r="O140" s="173">
        <f>ROUND(E140*N140,2)</f>
        <v>159.46</v>
      </c>
      <c r="P140" s="173">
        <v>0</v>
      </c>
      <c r="Q140" s="173">
        <f>ROUND(E140*P140,2)</f>
        <v>0</v>
      </c>
      <c r="R140" s="173" t="s">
        <v>292</v>
      </c>
      <c r="S140" s="173" t="s">
        <v>138</v>
      </c>
      <c r="T140" s="174" t="s">
        <v>139</v>
      </c>
      <c r="U140" s="158">
        <v>0</v>
      </c>
      <c r="V140" s="158">
        <f>ROUND(E140*U140,2)</f>
        <v>0</v>
      </c>
      <c r="W140" s="158"/>
      <c r="X140" s="158" t="s">
        <v>293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294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79" t="s">
        <v>550</v>
      </c>
      <c r="D141" s="159"/>
      <c r="E141" s="160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145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79" t="s">
        <v>551</v>
      </c>
      <c r="D142" s="159"/>
      <c r="E142" s="160">
        <v>159.46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145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239"/>
      <c r="D143" s="240"/>
      <c r="E143" s="240"/>
      <c r="F143" s="240"/>
      <c r="G143" s="240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148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x14ac:dyDescent="0.2">
      <c r="A144" s="162" t="s">
        <v>133</v>
      </c>
      <c r="B144" s="163" t="s">
        <v>69</v>
      </c>
      <c r="C144" s="177" t="s">
        <v>87</v>
      </c>
      <c r="D144" s="164"/>
      <c r="E144" s="165"/>
      <c r="F144" s="166"/>
      <c r="G144" s="166">
        <f>SUMIF(AG145:AG203,"&lt;&gt;NOR",G145:G203)</f>
        <v>0</v>
      </c>
      <c r="H144" s="166"/>
      <c r="I144" s="166">
        <f>SUM(I145:I203)</f>
        <v>0</v>
      </c>
      <c r="J144" s="166"/>
      <c r="K144" s="166">
        <f>SUM(K145:K203)</f>
        <v>0</v>
      </c>
      <c r="L144" s="166"/>
      <c r="M144" s="166">
        <f>SUM(M145:M203)</f>
        <v>0</v>
      </c>
      <c r="N144" s="166"/>
      <c r="O144" s="166">
        <f>SUM(O145:O203)</f>
        <v>42.889999999999993</v>
      </c>
      <c r="P144" s="166"/>
      <c r="Q144" s="166">
        <f>SUM(Q145:Q203)</f>
        <v>0</v>
      </c>
      <c r="R144" s="166"/>
      <c r="S144" s="166"/>
      <c r="T144" s="167"/>
      <c r="U144" s="161"/>
      <c r="V144" s="161">
        <f>SUM(V145:V203)</f>
        <v>42.25</v>
      </c>
      <c r="W144" s="161"/>
      <c r="X144" s="161"/>
      <c r="AG144" t="s">
        <v>134</v>
      </c>
    </row>
    <row r="145" spans="1:60" outlineLevel="1" x14ac:dyDescent="0.2">
      <c r="A145" s="168">
        <v>18</v>
      </c>
      <c r="B145" s="169" t="s">
        <v>552</v>
      </c>
      <c r="C145" s="178" t="s">
        <v>553</v>
      </c>
      <c r="D145" s="170" t="s">
        <v>227</v>
      </c>
      <c r="E145" s="171">
        <v>22.369</v>
      </c>
      <c r="F145" s="172"/>
      <c r="G145" s="173">
        <f>ROUND(E145*F145,2)</f>
        <v>0</v>
      </c>
      <c r="H145" s="172"/>
      <c r="I145" s="173">
        <f>ROUND(E145*H145,2)</f>
        <v>0</v>
      </c>
      <c r="J145" s="172"/>
      <c r="K145" s="173">
        <f>ROUND(E145*J145,2)</f>
        <v>0</v>
      </c>
      <c r="L145" s="173">
        <v>21</v>
      </c>
      <c r="M145" s="173">
        <f>G145*(1+L145/100)</f>
        <v>0</v>
      </c>
      <c r="N145" s="173">
        <v>1.8907700000000001</v>
      </c>
      <c r="O145" s="173">
        <f>ROUND(E145*N145,2)</f>
        <v>42.29</v>
      </c>
      <c r="P145" s="173">
        <v>0</v>
      </c>
      <c r="Q145" s="173">
        <f>ROUND(E145*P145,2)</f>
        <v>0</v>
      </c>
      <c r="R145" s="173" t="s">
        <v>554</v>
      </c>
      <c r="S145" s="173" t="s">
        <v>138</v>
      </c>
      <c r="T145" s="174" t="s">
        <v>139</v>
      </c>
      <c r="U145" s="158">
        <v>1.6950000000000001</v>
      </c>
      <c r="V145" s="158">
        <f>ROUND(E145*U145,2)</f>
        <v>37.92</v>
      </c>
      <c r="W145" s="158"/>
      <c r="X145" s="158" t="s">
        <v>200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201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250" t="s">
        <v>555</v>
      </c>
      <c r="D146" s="251"/>
      <c r="E146" s="251"/>
      <c r="F146" s="251"/>
      <c r="G146" s="251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216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79" t="s">
        <v>473</v>
      </c>
      <c r="D147" s="159"/>
      <c r="E147" s="160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145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79" t="s">
        <v>474</v>
      </c>
      <c r="D148" s="159"/>
      <c r="E148" s="160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145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79" t="s">
        <v>475</v>
      </c>
      <c r="D149" s="159"/>
      <c r="E149" s="160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145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79" t="s">
        <v>556</v>
      </c>
      <c r="D150" s="159"/>
      <c r="E150" s="160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145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79" t="s">
        <v>557</v>
      </c>
      <c r="D151" s="159"/>
      <c r="E151" s="160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145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79" t="s">
        <v>477</v>
      </c>
      <c r="D152" s="159"/>
      <c r="E152" s="160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145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79" t="s">
        <v>558</v>
      </c>
      <c r="D153" s="159"/>
      <c r="E153" s="160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145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79" t="s">
        <v>559</v>
      </c>
      <c r="D154" s="159"/>
      <c r="E154" s="160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145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79" t="s">
        <v>560</v>
      </c>
      <c r="D155" s="159"/>
      <c r="E155" s="160">
        <v>22.37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145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239"/>
      <c r="D156" s="240"/>
      <c r="E156" s="240"/>
      <c r="F156" s="240"/>
      <c r="G156" s="240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148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22.5" outlineLevel="1" x14ac:dyDescent="0.2">
      <c r="A157" s="168">
        <v>19</v>
      </c>
      <c r="B157" s="169" t="s">
        <v>561</v>
      </c>
      <c r="C157" s="178" t="s">
        <v>562</v>
      </c>
      <c r="D157" s="170" t="s">
        <v>303</v>
      </c>
      <c r="E157" s="171">
        <v>4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3">
        <v>6.6E-3</v>
      </c>
      <c r="O157" s="173">
        <f>ROUND(E157*N157,2)</f>
        <v>0.03</v>
      </c>
      <c r="P157" s="173">
        <v>0</v>
      </c>
      <c r="Q157" s="173">
        <f>ROUND(E157*P157,2)</f>
        <v>0</v>
      </c>
      <c r="R157" s="173" t="s">
        <v>554</v>
      </c>
      <c r="S157" s="173" t="s">
        <v>138</v>
      </c>
      <c r="T157" s="174" t="s">
        <v>139</v>
      </c>
      <c r="U157" s="158">
        <v>0.28000000000000003</v>
      </c>
      <c r="V157" s="158">
        <f>ROUND(E157*U157,2)</f>
        <v>1.1200000000000001</v>
      </c>
      <c r="W157" s="158"/>
      <c r="X157" s="158" t="s">
        <v>200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201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79" t="s">
        <v>473</v>
      </c>
      <c r="D158" s="159"/>
      <c r="E158" s="160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145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79" t="s">
        <v>474</v>
      </c>
      <c r="D159" s="159"/>
      <c r="E159" s="160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145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79" t="s">
        <v>475</v>
      </c>
      <c r="D160" s="159"/>
      <c r="E160" s="160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145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79" t="s">
        <v>563</v>
      </c>
      <c r="D161" s="159"/>
      <c r="E161" s="160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145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79" t="s">
        <v>477</v>
      </c>
      <c r="D162" s="159"/>
      <c r="E162" s="160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145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79" t="s">
        <v>563</v>
      </c>
      <c r="D163" s="159"/>
      <c r="E163" s="160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145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79" t="s">
        <v>69</v>
      </c>
      <c r="D164" s="159"/>
      <c r="E164" s="160">
        <v>4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145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239"/>
      <c r="D165" s="240"/>
      <c r="E165" s="240"/>
      <c r="F165" s="240"/>
      <c r="G165" s="240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148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68">
        <v>20</v>
      </c>
      <c r="B166" s="169" t="s">
        <v>564</v>
      </c>
      <c r="C166" s="178" t="s">
        <v>565</v>
      </c>
      <c r="D166" s="170" t="s">
        <v>303</v>
      </c>
      <c r="E166" s="171">
        <v>2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73">
        <v>0.04</v>
      </c>
      <c r="O166" s="173">
        <f>ROUND(E166*N166,2)</f>
        <v>0.08</v>
      </c>
      <c r="P166" s="173">
        <v>0</v>
      </c>
      <c r="Q166" s="173">
        <f>ROUND(E166*P166,2)</f>
        <v>0</v>
      </c>
      <c r="R166" s="173"/>
      <c r="S166" s="173" t="s">
        <v>304</v>
      </c>
      <c r="T166" s="174" t="s">
        <v>139</v>
      </c>
      <c r="U166" s="158">
        <v>0</v>
      </c>
      <c r="V166" s="158">
        <f>ROUND(E166*U166,2)</f>
        <v>0</v>
      </c>
      <c r="W166" s="158"/>
      <c r="X166" s="158" t="s">
        <v>293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294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79" t="s">
        <v>473</v>
      </c>
      <c r="D167" s="159"/>
      <c r="E167" s="160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145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79" t="s">
        <v>474</v>
      </c>
      <c r="D168" s="159"/>
      <c r="E168" s="160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145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79" t="s">
        <v>475</v>
      </c>
      <c r="D169" s="159"/>
      <c r="E169" s="160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145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79" t="s">
        <v>563</v>
      </c>
      <c r="D170" s="159"/>
      <c r="E170" s="160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145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79" t="s">
        <v>60</v>
      </c>
      <c r="D171" s="159"/>
      <c r="E171" s="160">
        <v>2</v>
      </c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145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239"/>
      <c r="D172" s="240"/>
      <c r="E172" s="240"/>
      <c r="F172" s="240"/>
      <c r="G172" s="240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148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68">
        <v>21</v>
      </c>
      <c r="B173" s="169" t="s">
        <v>566</v>
      </c>
      <c r="C173" s="178" t="s">
        <v>567</v>
      </c>
      <c r="D173" s="170" t="s">
        <v>303</v>
      </c>
      <c r="E173" s="171">
        <v>2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3">
        <v>6.8000000000000005E-2</v>
      </c>
      <c r="O173" s="173">
        <f>ROUND(E173*N173,2)</f>
        <v>0.14000000000000001</v>
      </c>
      <c r="P173" s="173">
        <v>0</v>
      </c>
      <c r="Q173" s="173">
        <f>ROUND(E173*P173,2)</f>
        <v>0</v>
      </c>
      <c r="R173" s="173"/>
      <c r="S173" s="173" t="s">
        <v>304</v>
      </c>
      <c r="T173" s="174" t="s">
        <v>139</v>
      </c>
      <c r="U173" s="158">
        <v>0</v>
      </c>
      <c r="V173" s="158">
        <f>ROUND(E173*U173,2)</f>
        <v>0</v>
      </c>
      <c r="W173" s="158"/>
      <c r="X173" s="158" t="s">
        <v>293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294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79" t="s">
        <v>473</v>
      </c>
      <c r="D174" s="159"/>
      <c r="E174" s="160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145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79" t="s">
        <v>474</v>
      </c>
      <c r="D175" s="159"/>
      <c r="E175" s="160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145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79" t="s">
        <v>477</v>
      </c>
      <c r="D176" s="159"/>
      <c r="E176" s="160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145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79" t="s">
        <v>563</v>
      </c>
      <c r="D177" s="159"/>
      <c r="E177" s="160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145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79" t="s">
        <v>60</v>
      </c>
      <c r="D178" s="159"/>
      <c r="E178" s="160">
        <v>2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145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239"/>
      <c r="D179" s="240"/>
      <c r="E179" s="240"/>
      <c r="F179" s="240"/>
      <c r="G179" s="240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148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ht="22.5" outlineLevel="1" x14ac:dyDescent="0.2">
      <c r="A180" s="168">
        <v>22</v>
      </c>
      <c r="B180" s="169" t="s">
        <v>568</v>
      </c>
      <c r="C180" s="178" t="s">
        <v>569</v>
      </c>
      <c r="D180" s="170" t="s">
        <v>303</v>
      </c>
      <c r="E180" s="171">
        <v>1</v>
      </c>
      <c r="F180" s="172"/>
      <c r="G180" s="173">
        <f>ROUND(E180*F180,2)</f>
        <v>0</v>
      </c>
      <c r="H180" s="172"/>
      <c r="I180" s="173">
        <f>ROUND(E180*H180,2)</f>
        <v>0</v>
      </c>
      <c r="J180" s="172"/>
      <c r="K180" s="173">
        <f>ROUND(E180*J180,2)</f>
        <v>0</v>
      </c>
      <c r="L180" s="173">
        <v>21</v>
      </c>
      <c r="M180" s="173">
        <f>G180*(1+L180/100)</f>
        <v>0</v>
      </c>
      <c r="N180" s="173">
        <v>6.6E-3</v>
      </c>
      <c r="O180" s="173">
        <f>ROUND(E180*N180,2)</f>
        <v>0.01</v>
      </c>
      <c r="P180" s="173">
        <v>0</v>
      </c>
      <c r="Q180" s="173">
        <f>ROUND(E180*P180,2)</f>
        <v>0</v>
      </c>
      <c r="R180" s="173" t="s">
        <v>554</v>
      </c>
      <c r="S180" s="173" t="s">
        <v>138</v>
      </c>
      <c r="T180" s="174" t="s">
        <v>139</v>
      </c>
      <c r="U180" s="158">
        <v>0.56000000000000005</v>
      </c>
      <c r="V180" s="158">
        <f>ROUND(E180*U180,2)</f>
        <v>0.56000000000000005</v>
      </c>
      <c r="W180" s="158"/>
      <c r="X180" s="158" t="s">
        <v>200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201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79" t="s">
        <v>473</v>
      </c>
      <c r="D181" s="159"/>
      <c r="E181" s="160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145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79" t="s">
        <v>474</v>
      </c>
      <c r="D182" s="159"/>
      <c r="E182" s="160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145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79" t="s">
        <v>475</v>
      </c>
      <c r="D183" s="159"/>
      <c r="E183" s="160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145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79" t="s">
        <v>363</v>
      </c>
      <c r="D184" s="159"/>
      <c r="E184" s="160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145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79" t="s">
        <v>75</v>
      </c>
      <c r="D185" s="159"/>
      <c r="E185" s="160">
        <v>1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145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239"/>
      <c r="D186" s="240"/>
      <c r="E186" s="240"/>
      <c r="F186" s="240"/>
      <c r="G186" s="240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148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68">
        <v>23</v>
      </c>
      <c r="B187" s="169" t="s">
        <v>570</v>
      </c>
      <c r="C187" s="178" t="s">
        <v>571</v>
      </c>
      <c r="D187" s="170" t="s">
        <v>303</v>
      </c>
      <c r="E187" s="171">
        <v>1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21</v>
      </c>
      <c r="M187" s="173">
        <f>G187*(1+L187/100)</f>
        <v>0</v>
      </c>
      <c r="N187" s="173">
        <v>8.1000000000000003E-2</v>
      </c>
      <c r="O187" s="173">
        <f>ROUND(E187*N187,2)</f>
        <v>0.08</v>
      </c>
      <c r="P187" s="173">
        <v>0</v>
      </c>
      <c r="Q187" s="173">
        <f>ROUND(E187*P187,2)</f>
        <v>0</v>
      </c>
      <c r="R187" s="173"/>
      <c r="S187" s="173" t="s">
        <v>304</v>
      </c>
      <c r="T187" s="174" t="s">
        <v>139</v>
      </c>
      <c r="U187" s="158">
        <v>0</v>
      </c>
      <c r="V187" s="158">
        <f>ROUND(E187*U187,2)</f>
        <v>0</v>
      </c>
      <c r="W187" s="158"/>
      <c r="X187" s="158" t="s">
        <v>293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294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79" t="s">
        <v>473</v>
      </c>
      <c r="D188" s="159"/>
      <c r="E188" s="160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145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79" t="s">
        <v>474</v>
      </c>
      <c r="D189" s="159"/>
      <c r="E189" s="160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145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79" t="s">
        <v>475</v>
      </c>
      <c r="D190" s="159"/>
      <c r="E190" s="160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145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79" t="s">
        <v>363</v>
      </c>
      <c r="D191" s="159"/>
      <c r="E191" s="160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145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79" t="s">
        <v>75</v>
      </c>
      <c r="D192" s="159"/>
      <c r="E192" s="160">
        <v>1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145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239"/>
      <c r="D193" s="240"/>
      <c r="E193" s="240"/>
      <c r="F193" s="240"/>
      <c r="G193" s="240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148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t="33.75" outlineLevel="1" x14ac:dyDescent="0.2">
      <c r="A194" s="168">
        <v>24</v>
      </c>
      <c r="B194" s="169" t="s">
        <v>572</v>
      </c>
      <c r="C194" s="178" t="s">
        <v>573</v>
      </c>
      <c r="D194" s="170" t="s">
        <v>303</v>
      </c>
      <c r="E194" s="171">
        <v>3</v>
      </c>
      <c r="F194" s="172"/>
      <c r="G194" s="173">
        <f>ROUND(E194*F194,2)</f>
        <v>0</v>
      </c>
      <c r="H194" s="172"/>
      <c r="I194" s="173">
        <f>ROUND(E194*H194,2)</f>
        <v>0</v>
      </c>
      <c r="J194" s="172"/>
      <c r="K194" s="173">
        <f>ROUND(E194*J194,2)</f>
        <v>0</v>
      </c>
      <c r="L194" s="173">
        <v>21</v>
      </c>
      <c r="M194" s="173">
        <f>G194*(1+L194/100)</f>
        <v>0</v>
      </c>
      <c r="N194" s="173">
        <v>8.8319999999999996E-2</v>
      </c>
      <c r="O194" s="173">
        <f>ROUND(E194*N194,2)</f>
        <v>0.26</v>
      </c>
      <c r="P194" s="173">
        <v>0</v>
      </c>
      <c r="Q194" s="173">
        <f>ROUND(E194*P194,2)</f>
        <v>0</v>
      </c>
      <c r="R194" s="173" t="s">
        <v>554</v>
      </c>
      <c r="S194" s="173" t="s">
        <v>138</v>
      </c>
      <c r="T194" s="174" t="s">
        <v>139</v>
      </c>
      <c r="U194" s="158">
        <v>0.88200000000000001</v>
      </c>
      <c r="V194" s="158">
        <f>ROUND(E194*U194,2)</f>
        <v>2.65</v>
      </c>
      <c r="W194" s="158"/>
      <c r="X194" s="158" t="s">
        <v>200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201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250" t="s">
        <v>574</v>
      </c>
      <c r="D195" s="251"/>
      <c r="E195" s="251"/>
      <c r="F195" s="251"/>
      <c r="G195" s="251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216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179" t="s">
        <v>473</v>
      </c>
      <c r="D196" s="159"/>
      <c r="E196" s="160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145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79" t="s">
        <v>474</v>
      </c>
      <c r="D197" s="159"/>
      <c r="E197" s="160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145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79" t="s">
        <v>475</v>
      </c>
      <c r="D198" s="159"/>
      <c r="E198" s="160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145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79" t="s">
        <v>563</v>
      </c>
      <c r="D199" s="159"/>
      <c r="E199" s="160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145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79" t="s">
        <v>477</v>
      </c>
      <c r="D200" s="159"/>
      <c r="E200" s="160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145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79" t="s">
        <v>363</v>
      </c>
      <c r="D201" s="159"/>
      <c r="E201" s="160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145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179" t="s">
        <v>64</v>
      </c>
      <c r="D202" s="159"/>
      <c r="E202" s="160">
        <v>3</v>
      </c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145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239"/>
      <c r="D203" s="240"/>
      <c r="E203" s="240"/>
      <c r="F203" s="240"/>
      <c r="G203" s="240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148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x14ac:dyDescent="0.2">
      <c r="A204" s="162" t="s">
        <v>133</v>
      </c>
      <c r="B204" s="163" t="s">
        <v>89</v>
      </c>
      <c r="C204" s="177" t="s">
        <v>90</v>
      </c>
      <c r="D204" s="164"/>
      <c r="E204" s="165"/>
      <c r="F204" s="166"/>
      <c r="G204" s="166">
        <f>SUMIF(AG205:AG399,"&lt;&gt;NOR",G205:G399)</f>
        <v>0</v>
      </c>
      <c r="H204" s="166"/>
      <c r="I204" s="166">
        <f>SUM(I205:I399)</f>
        <v>0</v>
      </c>
      <c r="J204" s="166"/>
      <c r="K204" s="166">
        <f>SUM(K205:K399)</f>
        <v>0</v>
      </c>
      <c r="L204" s="166"/>
      <c r="M204" s="166">
        <f>SUM(M205:M399)</f>
        <v>0</v>
      </c>
      <c r="N204" s="166"/>
      <c r="O204" s="166">
        <f>SUM(O205:O399)</f>
        <v>24.73</v>
      </c>
      <c r="P204" s="166"/>
      <c r="Q204" s="166">
        <f>SUM(Q205:Q399)</f>
        <v>0</v>
      </c>
      <c r="R204" s="166"/>
      <c r="S204" s="166"/>
      <c r="T204" s="167"/>
      <c r="U204" s="161"/>
      <c r="V204" s="161">
        <f>SUM(V205:V399)</f>
        <v>145.93</v>
      </c>
      <c r="W204" s="161"/>
      <c r="X204" s="161"/>
      <c r="AG204" t="s">
        <v>134</v>
      </c>
    </row>
    <row r="205" spans="1:60" outlineLevel="1" x14ac:dyDescent="0.2">
      <c r="A205" s="168">
        <v>25</v>
      </c>
      <c r="B205" s="169" t="s">
        <v>766</v>
      </c>
      <c r="C205" s="178" t="s">
        <v>765</v>
      </c>
      <c r="D205" s="170" t="s">
        <v>214</v>
      </c>
      <c r="E205" s="171">
        <v>31.26</v>
      </c>
      <c r="F205" s="172"/>
      <c r="G205" s="173">
        <f>ROUND(E205*F205,2)</f>
        <v>0</v>
      </c>
      <c r="H205" s="172"/>
      <c r="I205" s="173">
        <f>ROUND(E205*H205,2)</f>
        <v>0</v>
      </c>
      <c r="J205" s="172"/>
      <c r="K205" s="173">
        <f>ROUND(E205*J205,2)</f>
        <v>0</v>
      </c>
      <c r="L205" s="173">
        <v>21</v>
      </c>
      <c r="M205" s="173">
        <f>G205*(1+L205/100)</f>
        <v>0</v>
      </c>
      <c r="N205" s="173">
        <v>4.3099999999999996E-3</v>
      </c>
      <c r="O205" s="173">
        <f>ROUND(E205*N205,2)</f>
        <v>0.13</v>
      </c>
      <c r="P205" s="173">
        <v>0</v>
      </c>
      <c r="Q205" s="173">
        <f>ROUND(E205*P205,2)</f>
        <v>0</v>
      </c>
      <c r="R205" s="173" t="s">
        <v>292</v>
      </c>
      <c r="S205" s="173" t="s">
        <v>575</v>
      </c>
      <c r="T205" s="174" t="s">
        <v>139</v>
      </c>
      <c r="U205" s="158">
        <v>0</v>
      </c>
      <c r="V205" s="158">
        <f>ROUND(E205*U205,2)</f>
        <v>0</v>
      </c>
      <c r="W205" s="158"/>
      <c r="X205" s="158" t="s">
        <v>293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294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79" t="s">
        <v>576</v>
      </c>
      <c r="D206" s="159"/>
      <c r="E206" s="160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145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79" t="s">
        <v>577</v>
      </c>
      <c r="D207" s="159"/>
      <c r="E207" s="160">
        <v>31.26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145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239"/>
      <c r="D208" s="240"/>
      <c r="E208" s="240"/>
      <c r="F208" s="240"/>
      <c r="G208" s="240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148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68">
        <v>26</v>
      </c>
      <c r="B209" s="169" t="s">
        <v>769</v>
      </c>
      <c r="C209" s="178" t="s">
        <v>770</v>
      </c>
      <c r="D209" s="170" t="s">
        <v>214</v>
      </c>
      <c r="E209" s="171">
        <v>126.24</v>
      </c>
      <c r="F209" s="172"/>
      <c r="G209" s="173">
        <f>ROUND(E209*F209,2)</f>
        <v>0</v>
      </c>
      <c r="H209" s="172"/>
      <c r="I209" s="173">
        <f>ROUND(E209*H209,2)</f>
        <v>0</v>
      </c>
      <c r="J209" s="172"/>
      <c r="K209" s="173">
        <f>ROUND(E209*J209,2)</f>
        <v>0</v>
      </c>
      <c r="L209" s="173">
        <v>21</v>
      </c>
      <c r="M209" s="173">
        <f>G209*(1+L209/100)</f>
        <v>0</v>
      </c>
      <c r="N209" s="173">
        <v>2.0000000000000002E-5</v>
      </c>
      <c r="O209" s="173">
        <f>ROUND(E209*N209,2)</f>
        <v>0</v>
      </c>
      <c r="P209" s="173">
        <v>0</v>
      </c>
      <c r="Q209" s="173">
        <f>ROUND(E209*P209,2)</f>
        <v>0</v>
      </c>
      <c r="R209" s="173" t="s">
        <v>554</v>
      </c>
      <c r="S209" s="173" t="s">
        <v>138</v>
      </c>
      <c r="T209" s="174" t="s">
        <v>139</v>
      </c>
      <c r="U209" s="158">
        <v>6.6000000000000003E-2</v>
      </c>
      <c r="V209" s="158">
        <f>ROUND(E209*U209,2)</f>
        <v>8.33</v>
      </c>
      <c r="W209" s="158"/>
      <c r="X209" s="158" t="s">
        <v>200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201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250" t="s">
        <v>580</v>
      </c>
      <c r="D210" s="251"/>
      <c r="E210" s="251"/>
      <c r="F210" s="251"/>
      <c r="G210" s="251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9"/>
      <c r="Z210" s="149"/>
      <c r="AA210" s="149"/>
      <c r="AB210" s="149"/>
      <c r="AC210" s="149"/>
      <c r="AD210" s="149"/>
      <c r="AE210" s="149"/>
      <c r="AF210" s="149"/>
      <c r="AG210" s="149" t="s">
        <v>216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79" t="s">
        <v>473</v>
      </c>
      <c r="D211" s="159"/>
      <c r="E211" s="160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145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79" t="s">
        <v>474</v>
      </c>
      <c r="D212" s="159"/>
      <c r="E212" s="160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145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79" t="s">
        <v>475</v>
      </c>
      <c r="D213" s="159"/>
      <c r="E213" s="160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145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79" t="s">
        <v>581</v>
      </c>
      <c r="D214" s="159"/>
      <c r="E214" s="160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145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79" t="s">
        <v>477</v>
      </c>
      <c r="D215" s="159"/>
      <c r="E215" s="160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145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79" t="s">
        <v>582</v>
      </c>
      <c r="D216" s="159"/>
      <c r="E216" s="160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145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79" t="s">
        <v>583</v>
      </c>
      <c r="D217" s="159"/>
      <c r="E217" s="160">
        <v>126.24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145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239"/>
      <c r="D218" s="240"/>
      <c r="E218" s="240"/>
      <c r="F218" s="240"/>
      <c r="G218" s="240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148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68">
        <v>27</v>
      </c>
      <c r="B219" s="169" t="s">
        <v>768</v>
      </c>
      <c r="C219" s="178" t="s">
        <v>767</v>
      </c>
      <c r="D219" s="170" t="s">
        <v>214</v>
      </c>
      <c r="E219" s="171">
        <v>137.97999999999999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21</v>
      </c>
      <c r="M219" s="173">
        <f>G219*(1+L219/100)</f>
        <v>0</v>
      </c>
      <c r="N219" s="173">
        <v>1.052E-2</v>
      </c>
      <c r="O219" s="173">
        <f>ROUND(E219*N219,2)</f>
        <v>1.45</v>
      </c>
      <c r="P219" s="173">
        <v>0</v>
      </c>
      <c r="Q219" s="173">
        <f>ROUND(E219*P219,2)</f>
        <v>0</v>
      </c>
      <c r="R219" s="173" t="s">
        <v>292</v>
      </c>
      <c r="S219" s="173" t="s">
        <v>575</v>
      </c>
      <c r="T219" s="174" t="s">
        <v>139</v>
      </c>
      <c r="U219" s="158">
        <v>0</v>
      </c>
      <c r="V219" s="158">
        <f>ROUND(E219*U219,2)</f>
        <v>0</v>
      </c>
      <c r="W219" s="158"/>
      <c r="X219" s="158" t="s">
        <v>293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294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79" t="s">
        <v>584</v>
      </c>
      <c r="D220" s="159"/>
      <c r="E220" s="160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145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79" t="s">
        <v>585</v>
      </c>
      <c r="D221" s="159"/>
      <c r="E221" s="160">
        <v>137.97999999999999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145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239"/>
      <c r="D222" s="240"/>
      <c r="E222" s="240"/>
      <c r="F222" s="240"/>
      <c r="G222" s="240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148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ht="22.5" outlineLevel="1" x14ac:dyDescent="0.2">
      <c r="A223" s="168">
        <v>28</v>
      </c>
      <c r="B223" s="169" t="s">
        <v>586</v>
      </c>
      <c r="C223" s="178" t="s">
        <v>587</v>
      </c>
      <c r="D223" s="170" t="s">
        <v>303</v>
      </c>
      <c r="E223" s="171">
        <v>2</v>
      </c>
      <c r="F223" s="172"/>
      <c r="G223" s="173">
        <f>ROUND(E223*F223,2)</f>
        <v>0</v>
      </c>
      <c r="H223" s="172"/>
      <c r="I223" s="173">
        <f>ROUND(E223*H223,2)</f>
        <v>0</v>
      </c>
      <c r="J223" s="172"/>
      <c r="K223" s="173">
        <f>ROUND(E223*J223,2)</f>
        <v>0</v>
      </c>
      <c r="L223" s="173">
        <v>21</v>
      </c>
      <c r="M223" s="173">
        <f>G223*(1+L223/100)</f>
        <v>0</v>
      </c>
      <c r="N223" s="173">
        <v>1E-4</v>
      </c>
      <c r="O223" s="173">
        <f>ROUND(E223*N223,2)</f>
        <v>0</v>
      </c>
      <c r="P223" s="173">
        <v>0</v>
      </c>
      <c r="Q223" s="173">
        <f>ROUND(E223*P223,2)</f>
        <v>0</v>
      </c>
      <c r="R223" s="173" t="s">
        <v>554</v>
      </c>
      <c r="S223" s="173" t="s">
        <v>138</v>
      </c>
      <c r="T223" s="174" t="s">
        <v>139</v>
      </c>
      <c r="U223" s="158">
        <v>0.17599999999999999</v>
      </c>
      <c r="V223" s="158">
        <f>ROUND(E223*U223,2)</f>
        <v>0.35</v>
      </c>
      <c r="W223" s="158"/>
      <c r="X223" s="158" t="s">
        <v>200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201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250" t="s">
        <v>555</v>
      </c>
      <c r="D224" s="251"/>
      <c r="E224" s="251"/>
      <c r="F224" s="251"/>
      <c r="G224" s="251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9"/>
      <c r="Z224" s="149"/>
      <c r="AA224" s="149"/>
      <c r="AB224" s="149"/>
      <c r="AC224" s="149"/>
      <c r="AD224" s="149"/>
      <c r="AE224" s="149"/>
      <c r="AF224" s="149"/>
      <c r="AG224" s="149" t="s">
        <v>216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79" t="s">
        <v>473</v>
      </c>
      <c r="D225" s="159"/>
      <c r="E225" s="160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145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79" t="s">
        <v>474</v>
      </c>
      <c r="D226" s="159"/>
      <c r="E226" s="160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145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79" t="s">
        <v>475</v>
      </c>
      <c r="D227" s="159"/>
      <c r="E227" s="160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145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179" t="s">
        <v>363</v>
      </c>
      <c r="D228" s="159"/>
      <c r="E228" s="160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145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79" t="s">
        <v>477</v>
      </c>
      <c r="D229" s="159"/>
      <c r="E229" s="160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145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179" t="s">
        <v>363</v>
      </c>
      <c r="D230" s="159"/>
      <c r="E230" s="160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145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179" t="s">
        <v>60</v>
      </c>
      <c r="D231" s="159"/>
      <c r="E231" s="160">
        <v>2</v>
      </c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49"/>
      <c r="Z231" s="149"/>
      <c r="AA231" s="149"/>
      <c r="AB231" s="149"/>
      <c r="AC231" s="149"/>
      <c r="AD231" s="149"/>
      <c r="AE231" s="149"/>
      <c r="AF231" s="149"/>
      <c r="AG231" s="149" t="s">
        <v>145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239"/>
      <c r="D232" s="240"/>
      <c r="E232" s="240"/>
      <c r="F232" s="240"/>
      <c r="G232" s="240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148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68">
        <v>29</v>
      </c>
      <c r="B233" s="169" t="s">
        <v>588</v>
      </c>
      <c r="C233" s="178" t="s">
        <v>589</v>
      </c>
      <c r="D233" s="170" t="s">
        <v>303</v>
      </c>
      <c r="E233" s="171">
        <v>2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21</v>
      </c>
      <c r="M233" s="173">
        <f>G233*(1+L233/100)</f>
        <v>0</v>
      </c>
      <c r="N233" s="173">
        <v>5.0000000000000001E-4</v>
      </c>
      <c r="O233" s="173">
        <f>ROUND(E233*N233,2)</f>
        <v>0</v>
      </c>
      <c r="P233" s="173">
        <v>0</v>
      </c>
      <c r="Q233" s="173">
        <f>ROUND(E233*P233,2)</f>
        <v>0</v>
      </c>
      <c r="R233" s="173"/>
      <c r="S233" s="173" t="s">
        <v>304</v>
      </c>
      <c r="T233" s="174" t="s">
        <v>139</v>
      </c>
      <c r="U233" s="158">
        <v>0</v>
      </c>
      <c r="V233" s="158">
        <f>ROUND(E233*U233,2)</f>
        <v>0</v>
      </c>
      <c r="W233" s="158"/>
      <c r="X233" s="158" t="s">
        <v>293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294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79" t="s">
        <v>473</v>
      </c>
      <c r="D234" s="159"/>
      <c r="E234" s="160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145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79" t="s">
        <v>474</v>
      </c>
      <c r="D235" s="159"/>
      <c r="E235" s="160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9"/>
      <c r="Z235" s="149"/>
      <c r="AA235" s="149"/>
      <c r="AB235" s="149"/>
      <c r="AC235" s="149"/>
      <c r="AD235" s="149"/>
      <c r="AE235" s="149"/>
      <c r="AF235" s="149"/>
      <c r="AG235" s="149" t="s">
        <v>145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79" t="s">
        <v>475</v>
      </c>
      <c r="D236" s="159"/>
      <c r="E236" s="160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145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79" t="s">
        <v>363</v>
      </c>
      <c r="D237" s="159"/>
      <c r="E237" s="160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145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79" t="s">
        <v>477</v>
      </c>
      <c r="D238" s="159"/>
      <c r="E238" s="160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145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179" t="s">
        <v>363</v>
      </c>
      <c r="D239" s="159"/>
      <c r="E239" s="160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145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79" t="s">
        <v>60</v>
      </c>
      <c r="D240" s="159"/>
      <c r="E240" s="160">
        <v>2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145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239"/>
      <c r="D241" s="240"/>
      <c r="E241" s="240"/>
      <c r="F241" s="240"/>
      <c r="G241" s="240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148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ht="22.5" outlineLevel="1" x14ac:dyDescent="0.2">
      <c r="A242" s="168">
        <v>30</v>
      </c>
      <c r="B242" s="169" t="s">
        <v>590</v>
      </c>
      <c r="C242" s="178" t="s">
        <v>591</v>
      </c>
      <c r="D242" s="170" t="s">
        <v>303</v>
      </c>
      <c r="E242" s="171">
        <v>9</v>
      </c>
      <c r="F242" s="172"/>
      <c r="G242" s="173">
        <f>ROUND(E242*F242,2)</f>
        <v>0</v>
      </c>
      <c r="H242" s="172"/>
      <c r="I242" s="173">
        <f>ROUND(E242*H242,2)</f>
        <v>0</v>
      </c>
      <c r="J242" s="172"/>
      <c r="K242" s="173">
        <f>ROUND(E242*J242,2)</f>
        <v>0</v>
      </c>
      <c r="L242" s="173">
        <v>21</v>
      </c>
      <c r="M242" s="173">
        <f>G242*(1+L242/100)</f>
        <v>0</v>
      </c>
      <c r="N242" s="173">
        <v>1E-4</v>
      </c>
      <c r="O242" s="173">
        <f>ROUND(E242*N242,2)</f>
        <v>0</v>
      </c>
      <c r="P242" s="173">
        <v>0</v>
      </c>
      <c r="Q242" s="173">
        <f>ROUND(E242*P242,2)</f>
        <v>0</v>
      </c>
      <c r="R242" s="173"/>
      <c r="S242" s="173" t="s">
        <v>304</v>
      </c>
      <c r="T242" s="174" t="s">
        <v>139</v>
      </c>
      <c r="U242" s="158">
        <v>0</v>
      </c>
      <c r="V242" s="158">
        <f>ROUND(E242*U242,2)</f>
        <v>0</v>
      </c>
      <c r="W242" s="158"/>
      <c r="X242" s="158" t="s">
        <v>200</v>
      </c>
      <c r="Y242" s="149"/>
      <c r="Z242" s="149"/>
      <c r="AA242" s="149"/>
      <c r="AB242" s="149"/>
      <c r="AC242" s="149"/>
      <c r="AD242" s="149"/>
      <c r="AE242" s="149"/>
      <c r="AF242" s="149"/>
      <c r="AG242" s="149" t="s">
        <v>201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79" t="s">
        <v>473</v>
      </c>
      <c r="D243" s="159"/>
      <c r="E243" s="160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145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79" t="s">
        <v>474</v>
      </c>
      <c r="D244" s="159"/>
      <c r="E244" s="160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145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79" t="s">
        <v>475</v>
      </c>
      <c r="D245" s="159"/>
      <c r="E245" s="160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145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79" t="s">
        <v>592</v>
      </c>
      <c r="D246" s="159"/>
      <c r="E246" s="160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145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79" t="s">
        <v>477</v>
      </c>
      <c r="D247" s="159"/>
      <c r="E247" s="160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145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179" t="s">
        <v>417</v>
      </c>
      <c r="D248" s="159"/>
      <c r="E248" s="160">
        <v>9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145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239"/>
      <c r="D249" s="240"/>
      <c r="E249" s="240"/>
      <c r="F249" s="240"/>
      <c r="G249" s="240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148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68">
        <v>31</v>
      </c>
      <c r="B250" s="169" t="s">
        <v>593</v>
      </c>
      <c r="C250" s="178" t="s">
        <v>594</v>
      </c>
      <c r="D250" s="170" t="s">
        <v>303</v>
      </c>
      <c r="E250" s="171">
        <v>9</v>
      </c>
      <c r="F250" s="172"/>
      <c r="G250" s="173">
        <f>ROUND(E250*F250,2)</f>
        <v>0</v>
      </c>
      <c r="H250" s="172"/>
      <c r="I250" s="173">
        <f>ROUND(E250*H250,2)</f>
        <v>0</v>
      </c>
      <c r="J250" s="172"/>
      <c r="K250" s="173">
        <f>ROUND(E250*J250,2)</f>
        <v>0</v>
      </c>
      <c r="L250" s="173">
        <v>21</v>
      </c>
      <c r="M250" s="173">
        <f>G250*(1+L250/100)</f>
        <v>0</v>
      </c>
      <c r="N250" s="173">
        <v>1.6000000000000001E-3</v>
      </c>
      <c r="O250" s="173">
        <f>ROUND(E250*N250,2)</f>
        <v>0.01</v>
      </c>
      <c r="P250" s="173">
        <v>0</v>
      </c>
      <c r="Q250" s="173">
        <f>ROUND(E250*P250,2)</f>
        <v>0</v>
      </c>
      <c r="R250" s="173"/>
      <c r="S250" s="173" t="s">
        <v>304</v>
      </c>
      <c r="T250" s="174" t="s">
        <v>139</v>
      </c>
      <c r="U250" s="158">
        <v>0</v>
      </c>
      <c r="V250" s="158">
        <f>ROUND(E250*U250,2)</f>
        <v>0</v>
      </c>
      <c r="W250" s="158"/>
      <c r="X250" s="158" t="s">
        <v>293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294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79" t="s">
        <v>473</v>
      </c>
      <c r="D251" s="159"/>
      <c r="E251" s="160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145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79" t="s">
        <v>474</v>
      </c>
      <c r="D252" s="159"/>
      <c r="E252" s="160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145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79" t="s">
        <v>475</v>
      </c>
      <c r="D253" s="159"/>
      <c r="E253" s="160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9"/>
      <c r="Z253" s="149"/>
      <c r="AA253" s="149"/>
      <c r="AB253" s="149"/>
      <c r="AC253" s="149"/>
      <c r="AD253" s="149"/>
      <c r="AE253" s="149"/>
      <c r="AF253" s="149"/>
      <c r="AG253" s="149" t="s">
        <v>145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79" t="s">
        <v>592</v>
      </c>
      <c r="D254" s="159"/>
      <c r="E254" s="160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145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79" t="s">
        <v>477</v>
      </c>
      <c r="D255" s="159"/>
      <c r="E255" s="160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145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79" t="s">
        <v>417</v>
      </c>
      <c r="D256" s="159"/>
      <c r="E256" s="160">
        <v>9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145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239"/>
      <c r="D257" s="240"/>
      <c r="E257" s="240"/>
      <c r="F257" s="240"/>
      <c r="G257" s="240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148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ht="22.5" outlineLevel="1" x14ac:dyDescent="0.2">
      <c r="A258" s="168">
        <v>32</v>
      </c>
      <c r="B258" s="169" t="s">
        <v>595</v>
      </c>
      <c r="C258" s="178" t="s">
        <v>596</v>
      </c>
      <c r="D258" s="170" t="s">
        <v>303</v>
      </c>
      <c r="E258" s="171">
        <v>3</v>
      </c>
      <c r="F258" s="172"/>
      <c r="G258" s="173">
        <f>ROUND(E258*F258,2)</f>
        <v>0</v>
      </c>
      <c r="H258" s="172"/>
      <c r="I258" s="173">
        <f>ROUND(E258*H258,2)</f>
        <v>0</v>
      </c>
      <c r="J258" s="172"/>
      <c r="K258" s="173">
        <f>ROUND(E258*J258,2)</f>
        <v>0</v>
      </c>
      <c r="L258" s="173">
        <v>21</v>
      </c>
      <c r="M258" s="173">
        <f>G258*(1+L258/100)</f>
        <v>0</v>
      </c>
      <c r="N258" s="173">
        <v>2.0000000000000002E-5</v>
      </c>
      <c r="O258" s="173">
        <f>ROUND(E258*N258,2)</f>
        <v>0</v>
      </c>
      <c r="P258" s="173">
        <v>0</v>
      </c>
      <c r="Q258" s="173">
        <f>ROUND(E258*P258,2)</f>
        <v>0</v>
      </c>
      <c r="R258" s="173" t="s">
        <v>554</v>
      </c>
      <c r="S258" s="173" t="s">
        <v>138</v>
      </c>
      <c r="T258" s="174" t="s">
        <v>139</v>
      </c>
      <c r="U258" s="158">
        <v>0.24</v>
      </c>
      <c r="V258" s="158">
        <f>ROUND(E258*U258,2)</f>
        <v>0.72</v>
      </c>
      <c r="W258" s="158"/>
      <c r="X258" s="158" t="s">
        <v>200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201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250" t="s">
        <v>555</v>
      </c>
      <c r="D259" s="251"/>
      <c r="E259" s="251"/>
      <c r="F259" s="251"/>
      <c r="G259" s="251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9"/>
      <c r="Z259" s="149"/>
      <c r="AA259" s="149"/>
      <c r="AB259" s="149"/>
      <c r="AC259" s="149"/>
      <c r="AD259" s="149"/>
      <c r="AE259" s="149"/>
      <c r="AF259" s="149"/>
      <c r="AG259" s="149" t="s">
        <v>216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179" t="s">
        <v>473</v>
      </c>
      <c r="D260" s="159"/>
      <c r="E260" s="160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145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79" t="s">
        <v>474</v>
      </c>
      <c r="D261" s="159"/>
      <c r="E261" s="160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145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79" t="s">
        <v>475</v>
      </c>
      <c r="D262" s="159"/>
      <c r="E262" s="160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9"/>
      <c r="Z262" s="149"/>
      <c r="AA262" s="149"/>
      <c r="AB262" s="149"/>
      <c r="AC262" s="149"/>
      <c r="AD262" s="149"/>
      <c r="AE262" s="149"/>
      <c r="AF262" s="149"/>
      <c r="AG262" s="149" t="s">
        <v>145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79" t="s">
        <v>563</v>
      </c>
      <c r="D263" s="159"/>
      <c r="E263" s="160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145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79" t="s">
        <v>477</v>
      </c>
      <c r="D264" s="159"/>
      <c r="E264" s="160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145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79" t="s">
        <v>363</v>
      </c>
      <c r="D265" s="159"/>
      <c r="E265" s="160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145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79" t="s">
        <v>64</v>
      </c>
      <c r="D266" s="159"/>
      <c r="E266" s="160">
        <v>3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145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239"/>
      <c r="D267" s="240"/>
      <c r="E267" s="240"/>
      <c r="F267" s="240"/>
      <c r="G267" s="240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9"/>
      <c r="Z267" s="149"/>
      <c r="AA267" s="149"/>
      <c r="AB267" s="149"/>
      <c r="AC267" s="149"/>
      <c r="AD267" s="149"/>
      <c r="AE267" s="149"/>
      <c r="AF267" s="149"/>
      <c r="AG267" s="149" t="s">
        <v>148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68">
        <v>33</v>
      </c>
      <c r="B268" s="169" t="s">
        <v>597</v>
      </c>
      <c r="C268" s="178" t="s">
        <v>598</v>
      </c>
      <c r="D268" s="170" t="s">
        <v>303</v>
      </c>
      <c r="E268" s="171">
        <v>3</v>
      </c>
      <c r="F268" s="172"/>
      <c r="G268" s="173">
        <f>ROUND(E268*F268,2)</f>
        <v>0</v>
      </c>
      <c r="H268" s="172"/>
      <c r="I268" s="173">
        <f>ROUND(E268*H268,2)</f>
        <v>0</v>
      </c>
      <c r="J268" s="172"/>
      <c r="K268" s="173">
        <f>ROUND(E268*J268,2)</f>
        <v>0</v>
      </c>
      <c r="L268" s="173">
        <v>21</v>
      </c>
      <c r="M268" s="173">
        <f>G268*(1+L268/100)</f>
        <v>0</v>
      </c>
      <c r="N268" s="173">
        <v>4.2599999999999999E-3</v>
      </c>
      <c r="O268" s="173">
        <f>ROUND(E268*N268,2)</f>
        <v>0.01</v>
      </c>
      <c r="P268" s="173">
        <v>0</v>
      </c>
      <c r="Q268" s="173">
        <f>ROUND(E268*P268,2)</f>
        <v>0</v>
      </c>
      <c r="R268" s="173"/>
      <c r="S268" s="173" t="s">
        <v>304</v>
      </c>
      <c r="T268" s="174" t="s">
        <v>139</v>
      </c>
      <c r="U268" s="158">
        <v>0</v>
      </c>
      <c r="V268" s="158">
        <f>ROUND(E268*U268,2)</f>
        <v>0</v>
      </c>
      <c r="W268" s="158"/>
      <c r="X268" s="158" t="s">
        <v>293</v>
      </c>
      <c r="Y268" s="149"/>
      <c r="Z268" s="149"/>
      <c r="AA268" s="149"/>
      <c r="AB268" s="149"/>
      <c r="AC268" s="149"/>
      <c r="AD268" s="149"/>
      <c r="AE268" s="149"/>
      <c r="AF268" s="149"/>
      <c r="AG268" s="149" t="s">
        <v>294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179" t="s">
        <v>473</v>
      </c>
      <c r="D269" s="159"/>
      <c r="E269" s="160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9"/>
      <c r="Z269" s="149"/>
      <c r="AA269" s="149"/>
      <c r="AB269" s="149"/>
      <c r="AC269" s="149"/>
      <c r="AD269" s="149"/>
      <c r="AE269" s="149"/>
      <c r="AF269" s="149"/>
      <c r="AG269" s="149" t="s">
        <v>145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79" t="s">
        <v>474</v>
      </c>
      <c r="D270" s="159"/>
      <c r="E270" s="160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9"/>
      <c r="Z270" s="149"/>
      <c r="AA270" s="149"/>
      <c r="AB270" s="149"/>
      <c r="AC270" s="149"/>
      <c r="AD270" s="149"/>
      <c r="AE270" s="149"/>
      <c r="AF270" s="149"/>
      <c r="AG270" s="149" t="s">
        <v>145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79" t="s">
        <v>475</v>
      </c>
      <c r="D271" s="159"/>
      <c r="E271" s="160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145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79" t="s">
        <v>563</v>
      </c>
      <c r="D272" s="159"/>
      <c r="E272" s="160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9"/>
      <c r="Z272" s="149"/>
      <c r="AA272" s="149"/>
      <c r="AB272" s="149"/>
      <c r="AC272" s="149"/>
      <c r="AD272" s="149"/>
      <c r="AE272" s="149"/>
      <c r="AF272" s="149"/>
      <c r="AG272" s="149" t="s">
        <v>145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179" t="s">
        <v>477</v>
      </c>
      <c r="D273" s="159"/>
      <c r="E273" s="160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9"/>
      <c r="Z273" s="149"/>
      <c r="AA273" s="149"/>
      <c r="AB273" s="149"/>
      <c r="AC273" s="149"/>
      <c r="AD273" s="149"/>
      <c r="AE273" s="149"/>
      <c r="AF273" s="149"/>
      <c r="AG273" s="149" t="s">
        <v>145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179" t="s">
        <v>363</v>
      </c>
      <c r="D274" s="159"/>
      <c r="E274" s="160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9"/>
      <c r="Z274" s="149"/>
      <c r="AA274" s="149"/>
      <c r="AB274" s="149"/>
      <c r="AC274" s="149"/>
      <c r="AD274" s="149"/>
      <c r="AE274" s="149"/>
      <c r="AF274" s="149"/>
      <c r="AG274" s="149" t="s">
        <v>145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79" t="s">
        <v>64</v>
      </c>
      <c r="D275" s="159"/>
      <c r="E275" s="160">
        <v>3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145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239"/>
      <c r="D276" s="240"/>
      <c r="E276" s="240"/>
      <c r="F276" s="240"/>
      <c r="G276" s="240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148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68">
        <v>34</v>
      </c>
      <c r="B277" s="169" t="s">
        <v>599</v>
      </c>
      <c r="C277" s="178" t="s">
        <v>600</v>
      </c>
      <c r="D277" s="170" t="s">
        <v>303</v>
      </c>
      <c r="E277" s="171">
        <v>5</v>
      </c>
      <c r="F277" s="172"/>
      <c r="G277" s="173">
        <f>ROUND(E277*F277,2)</f>
        <v>0</v>
      </c>
      <c r="H277" s="172"/>
      <c r="I277" s="173">
        <f>ROUND(E277*H277,2)</f>
        <v>0</v>
      </c>
      <c r="J277" s="172"/>
      <c r="K277" s="173">
        <f>ROUND(E277*J277,2)</f>
        <v>0</v>
      </c>
      <c r="L277" s="173">
        <v>21</v>
      </c>
      <c r="M277" s="173">
        <f>G277*(1+L277/100)</f>
        <v>0</v>
      </c>
      <c r="N277" s="173">
        <v>0.45937</v>
      </c>
      <c r="O277" s="173">
        <f>ROUND(E277*N277,2)</f>
        <v>2.2999999999999998</v>
      </c>
      <c r="P277" s="173">
        <v>0</v>
      </c>
      <c r="Q277" s="173">
        <f>ROUND(E277*P277,2)</f>
        <v>0</v>
      </c>
      <c r="R277" s="173" t="s">
        <v>554</v>
      </c>
      <c r="S277" s="173" t="s">
        <v>138</v>
      </c>
      <c r="T277" s="174" t="s">
        <v>139</v>
      </c>
      <c r="U277" s="158">
        <v>10.130000000000001</v>
      </c>
      <c r="V277" s="158">
        <f>ROUND(E277*U277,2)</f>
        <v>50.65</v>
      </c>
      <c r="W277" s="158"/>
      <c r="X277" s="158" t="s">
        <v>200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201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ht="33.75" outlineLevel="1" x14ac:dyDescent="0.2">
      <c r="A278" s="156"/>
      <c r="B278" s="157"/>
      <c r="C278" s="250" t="s">
        <v>601</v>
      </c>
      <c r="D278" s="251"/>
      <c r="E278" s="251"/>
      <c r="F278" s="251"/>
      <c r="G278" s="251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216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75" t="str">
        <f>C278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79" t="s">
        <v>473</v>
      </c>
      <c r="D279" s="159"/>
      <c r="E279" s="160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145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79" t="s">
        <v>474</v>
      </c>
      <c r="D280" s="159"/>
      <c r="E280" s="160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145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79" t="s">
        <v>475</v>
      </c>
      <c r="D281" s="159"/>
      <c r="E281" s="160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9"/>
      <c r="Z281" s="149"/>
      <c r="AA281" s="149"/>
      <c r="AB281" s="149"/>
      <c r="AC281" s="149"/>
      <c r="AD281" s="149"/>
      <c r="AE281" s="149"/>
      <c r="AF281" s="149"/>
      <c r="AG281" s="149" t="s">
        <v>145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79" t="s">
        <v>602</v>
      </c>
      <c r="D282" s="159"/>
      <c r="E282" s="160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9"/>
      <c r="Z282" s="149"/>
      <c r="AA282" s="149"/>
      <c r="AB282" s="149"/>
      <c r="AC282" s="149"/>
      <c r="AD282" s="149"/>
      <c r="AE282" s="149"/>
      <c r="AF282" s="149"/>
      <c r="AG282" s="149" t="s">
        <v>145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79" t="s">
        <v>477</v>
      </c>
      <c r="D283" s="159"/>
      <c r="E283" s="160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145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79" t="s">
        <v>603</v>
      </c>
      <c r="D284" s="159"/>
      <c r="E284" s="160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145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79" t="s">
        <v>55</v>
      </c>
      <c r="D285" s="159"/>
      <c r="E285" s="160">
        <v>5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49"/>
      <c r="Z285" s="149"/>
      <c r="AA285" s="149"/>
      <c r="AB285" s="149"/>
      <c r="AC285" s="149"/>
      <c r="AD285" s="149"/>
      <c r="AE285" s="149"/>
      <c r="AF285" s="149"/>
      <c r="AG285" s="149" t="s">
        <v>145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239"/>
      <c r="D286" s="240"/>
      <c r="E286" s="240"/>
      <c r="F286" s="240"/>
      <c r="G286" s="240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9"/>
      <c r="Z286" s="149"/>
      <c r="AA286" s="149"/>
      <c r="AB286" s="149"/>
      <c r="AC286" s="149"/>
      <c r="AD286" s="149"/>
      <c r="AE286" s="149"/>
      <c r="AF286" s="149"/>
      <c r="AG286" s="149" t="s">
        <v>148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68">
        <v>35</v>
      </c>
      <c r="B287" s="169" t="s">
        <v>604</v>
      </c>
      <c r="C287" s="178" t="s">
        <v>605</v>
      </c>
      <c r="D287" s="170" t="s">
        <v>214</v>
      </c>
      <c r="E287" s="171">
        <v>154.84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21</v>
      </c>
      <c r="M287" s="173">
        <f>G287*(1+L287/100)</f>
        <v>0</v>
      </c>
      <c r="N287" s="173">
        <v>0</v>
      </c>
      <c r="O287" s="173">
        <f>ROUND(E287*N287,2)</f>
        <v>0</v>
      </c>
      <c r="P287" s="173">
        <v>0</v>
      </c>
      <c r="Q287" s="173">
        <f>ROUND(E287*P287,2)</f>
        <v>0</v>
      </c>
      <c r="R287" s="173"/>
      <c r="S287" s="173" t="s">
        <v>304</v>
      </c>
      <c r="T287" s="174" t="s">
        <v>139</v>
      </c>
      <c r="U287" s="158">
        <v>0</v>
      </c>
      <c r="V287" s="158">
        <f>ROUND(E287*U287,2)</f>
        <v>0</v>
      </c>
      <c r="W287" s="158"/>
      <c r="X287" s="158" t="s">
        <v>200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201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79" t="s">
        <v>606</v>
      </c>
      <c r="D288" s="159"/>
      <c r="E288" s="160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145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179" t="s">
        <v>607</v>
      </c>
      <c r="D289" s="159"/>
      <c r="E289" s="160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49"/>
      <c r="Z289" s="149"/>
      <c r="AA289" s="149"/>
      <c r="AB289" s="149"/>
      <c r="AC289" s="149"/>
      <c r="AD289" s="149"/>
      <c r="AE289" s="149"/>
      <c r="AF289" s="149"/>
      <c r="AG289" s="149" t="s">
        <v>145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79" t="s">
        <v>608</v>
      </c>
      <c r="D290" s="159"/>
      <c r="E290" s="160">
        <v>154.84</v>
      </c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49"/>
      <c r="Z290" s="149"/>
      <c r="AA290" s="149"/>
      <c r="AB290" s="149"/>
      <c r="AC290" s="149"/>
      <c r="AD290" s="149"/>
      <c r="AE290" s="149"/>
      <c r="AF290" s="149"/>
      <c r="AG290" s="149" t="s">
        <v>145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239"/>
      <c r="D291" s="240"/>
      <c r="E291" s="240"/>
      <c r="F291" s="240"/>
      <c r="G291" s="240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9"/>
      <c r="Z291" s="149"/>
      <c r="AA291" s="149"/>
      <c r="AB291" s="149"/>
      <c r="AC291" s="149"/>
      <c r="AD291" s="149"/>
      <c r="AE291" s="149"/>
      <c r="AF291" s="149"/>
      <c r="AG291" s="149" t="s">
        <v>148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68">
        <v>36</v>
      </c>
      <c r="B292" s="169" t="s">
        <v>609</v>
      </c>
      <c r="C292" s="178" t="s">
        <v>610</v>
      </c>
      <c r="D292" s="170" t="s">
        <v>214</v>
      </c>
      <c r="E292" s="171">
        <v>126.24</v>
      </c>
      <c r="F292" s="172"/>
      <c r="G292" s="173">
        <f>ROUND(E292*F292,2)</f>
        <v>0</v>
      </c>
      <c r="H292" s="172"/>
      <c r="I292" s="173">
        <f>ROUND(E292*H292,2)</f>
        <v>0</v>
      </c>
      <c r="J292" s="172"/>
      <c r="K292" s="173">
        <f>ROUND(E292*J292,2)</f>
        <v>0</v>
      </c>
      <c r="L292" s="173">
        <v>21</v>
      </c>
      <c r="M292" s="173">
        <f>G292*(1+L292/100)</f>
        <v>0</v>
      </c>
      <c r="N292" s="173">
        <v>0</v>
      </c>
      <c r="O292" s="173">
        <f>ROUND(E292*N292,2)</f>
        <v>0</v>
      </c>
      <c r="P292" s="173">
        <v>0</v>
      </c>
      <c r="Q292" s="173">
        <f>ROUND(E292*P292,2)</f>
        <v>0</v>
      </c>
      <c r="R292" s="173" t="s">
        <v>554</v>
      </c>
      <c r="S292" s="173" t="s">
        <v>138</v>
      </c>
      <c r="T292" s="174" t="s">
        <v>139</v>
      </c>
      <c r="U292" s="158">
        <v>6.6000000000000003E-2</v>
      </c>
      <c r="V292" s="158">
        <f>ROUND(E292*U292,2)</f>
        <v>8.33</v>
      </c>
      <c r="W292" s="158"/>
      <c r="X292" s="158" t="s">
        <v>200</v>
      </c>
      <c r="Y292" s="149"/>
      <c r="Z292" s="149"/>
      <c r="AA292" s="149"/>
      <c r="AB292" s="149"/>
      <c r="AC292" s="149"/>
      <c r="AD292" s="149"/>
      <c r="AE292" s="149"/>
      <c r="AF292" s="149"/>
      <c r="AG292" s="149" t="s">
        <v>201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250" t="s">
        <v>611</v>
      </c>
      <c r="D293" s="251"/>
      <c r="E293" s="251"/>
      <c r="F293" s="251"/>
      <c r="G293" s="251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49"/>
      <c r="Z293" s="149"/>
      <c r="AA293" s="149"/>
      <c r="AB293" s="149"/>
      <c r="AC293" s="149"/>
      <c r="AD293" s="149"/>
      <c r="AE293" s="149"/>
      <c r="AF293" s="149"/>
      <c r="AG293" s="149" t="s">
        <v>216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75" t="str">
        <f>C293</f>
        <v>přísun, montáže, demontáže a odsunu zkoušecího čerpadla, napuštění tlakovou vodou a dodání vody pro tlakovou zkoušku,</v>
      </c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79" t="s">
        <v>606</v>
      </c>
      <c r="D294" s="159"/>
      <c r="E294" s="160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9"/>
      <c r="Z294" s="149"/>
      <c r="AA294" s="149"/>
      <c r="AB294" s="149"/>
      <c r="AC294" s="149"/>
      <c r="AD294" s="149"/>
      <c r="AE294" s="149"/>
      <c r="AF294" s="149"/>
      <c r="AG294" s="149" t="s">
        <v>145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79" t="s">
        <v>583</v>
      </c>
      <c r="D295" s="159"/>
      <c r="E295" s="160">
        <v>126.24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9"/>
      <c r="Z295" s="149"/>
      <c r="AA295" s="149"/>
      <c r="AB295" s="149"/>
      <c r="AC295" s="149"/>
      <c r="AD295" s="149"/>
      <c r="AE295" s="149"/>
      <c r="AF295" s="149"/>
      <c r="AG295" s="149" t="s">
        <v>145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239"/>
      <c r="D296" s="240"/>
      <c r="E296" s="240"/>
      <c r="F296" s="240"/>
      <c r="G296" s="240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49"/>
      <c r="Z296" s="149"/>
      <c r="AA296" s="149"/>
      <c r="AB296" s="149"/>
      <c r="AC296" s="149"/>
      <c r="AD296" s="149"/>
      <c r="AE296" s="149"/>
      <c r="AF296" s="149"/>
      <c r="AG296" s="149" t="s">
        <v>148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ht="22.5" outlineLevel="1" x14ac:dyDescent="0.2">
      <c r="A297" s="168">
        <v>37</v>
      </c>
      <c r="B297" s="169" t="s">
        <v>612</v>
      </c>
      <c r="C297" s="178" t="s">
        <v>613</v>
      </c>
      <c r="D297" s="170" t="s">
        <v>303</v>
      </c>
      <c r="E297" s="171">
        <v>11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21</v>
      </c>
      <c r="M297" s="173">
        <f>G297*(1+L297/100)</f>
        <v>0</v>
      </c>
      <c r="N297" s="173">
        <v>1.0189999999999999E-2</v>
      </c>
      <c r="O297" s="173">
        <f>ROUND(E297*N297,2)</f>
        <v>0.11</v>
      </c>
      <c r="P297" s="173">
        <v>0</v>
      </c>
      <c r="Q297" s="173">
        <f>ROUND(E297*P297,2)</f>
        <v>0</v>
      </c>
      <c r="R297" s="173" t="s">
        <v>554</v>
      </c>
      <c r="S297" s="173" t="s">
        <v>138</v>
      </c>
      <c r="T297" s="174" t="s">
        <v>139</v>
      </c>
      <c r="U297" s="158">
        <v>2.2480000000000002</v>
      </c>
      <c r="V297" s="158">
        <f>ROUND(E297*U297,2)</f>
        <v>24.73</v>
      </c>
      <c r="W297" s="158"/>
      <c r="X297" s="158" t="s">
        <v>200</v>
      </c>
      <c r="Y297" s="149"/>
      <c r="Z297" s="149"/>
      <c r="AA297" s="149"/>
      <c r="AB297" s="149"/>
      <c r="AC297" s="149"/>
      <c r="AD297" s="149"/>
      <c r="AE297" s="149"/>
      <c r="AF297" s="149"/>
      <c r="AG297" s="149" t="s">
        <v>201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79" t="s">
        <v>473</v>
      </c>
      <c r="D298" s="159"/>
      <c r="E298" s="160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9"/>
      <c r="Z298" s="149"/>
      <c r="AA298" s="149"/>
      <c r="AB298" s="149"/>
      <c r="AC298" s="149"/>
      <c r="AD298" s="149"/>
      <c r="AE298" s="149"/>
      <c r="AF298" s="149"/>
      <c r="AG298" s="149" t="s">
        <v>145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/>
      <c r="B299" s="157"/>
      <c r="C299" s="179" t="s">
        <v>474</v>
      </c>
      <c r="D299" s="159"/>
      <c r="E299" s="160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9"/>
      <c r="Z299" s="149"/>
      <c r="AA299" s="149"/>
      <c r="AB299" s="149"/>
      <c r="AC299" s="149"/>
      <c r="AD299" s="149"/>
      <c r="AE299" s="149"/>
      <c r="AF299" s="149"/>
      <c r="AG299" s="149" t="s">
        <v>145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179" t="s">
        <v>475</v>
      </c>
      <c r="D300" s="159"/>
      <c r="E300" s="160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49"/>
      <c r="Z300" s="149"/>
      <c r="AA300" s="149"/>
      <c r="AB300" s="149"/>
      <c r="AC300" s="149"/>
      <c r="AD300" s="149"/>
      <c r="AE300" s="149"/>
      <c r="AF300" s="149"/>
      <c r="AG300" s="149" t="s">
        <v>145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79" t="s">
        <v>614</v>
      </c>
      <c r="D301" s="159"/>
      <c r="E301" s="160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9"/>
      <c r="Z301" s="149"/>
      <c r="AA301" s="149"/>
      <c r="AB301" s="149"/>
      <c r="AC301" s="149"/>
      <c r="AD301" s="149"/>
      <c r="AE301" s="149"/>
      <c r="AF301" s="149"/>
      <c r="AG301" s="149" t="s">
        <v>145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79" t="s">
        <v>477</v>
      </c>
      <c r="D302" s="159"/>
      <c r="E302" s="160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9"/>
      <c r="Z302" s="149"/>
      <c r="AA302" s="149"/>
      <c r="AB302" s="149"/>
      <c r="AC302" s="149"/>
      <c r="AD302" s="149"/>
      <c r="AE302" s="149"/>
      <c r="AF302" s="149"/>
      <c r="AG302" s="149" t="s">
        <v>145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179" t="s">
        <v>615</v>
      </c>
      <c r="D303" s="159"/>
      <c r="E303" s="160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9"/>
      <c r="Z303" s="149"/>
      <c r="AA303" s="149"/>
      <c r="AB303" s="149"/>
      <c r="AC303" s="149"/>
      <c r="AD303" s="149"/>
      <c r="AE303" s="149"/>
      <c r="AF303" s="149"/>
      <c r="AG303" s="149" t="s">
        <v>145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179" t="s">
        <v>77</v>
      </c>
      <c r="D304" s="159"/>
      <c r="E304" s="160">
        <v>11</v>
      </c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49"/>
      <c r="Z304" s="149"/>
      <c r="AA304" s="149"/>
      <c r="AB304" s="149"/>
      <c r="AC304" s="149"/>
      <c r="AD304" s="149"/>
      <c r="AE304" s="149"/>
      <c r="AF304" s="149"/>
      <c r="AG304" s="149" t="s">
        <v>145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239"/>
      <c r="D305" s="240"/>
      <c r="E305" s="240"/>
      <c r="F305" s="240"/>
      <c r="G305" s="240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49"/>
      <c r="Z305" s="149"/>
      <c r="AA305" s="149"/>
      <c r="AB305" s="149"/>
      <c r="AC305" s="149"/>
      <c r="AD305" s="149"/>
      <c r="AE305" s="149"/>
      <c r="AF305" s="149"/>
      <c r="AG305" s="149" t="s">
        <v>148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68">
        <v>38</v>
      </c>
      <c r="B306" s="169" t="s">
        <v>616</v>
      </c>
      <c r="C306" s="178" t="s">
        <v>617</v>
      </c>
      <c r="D306" s="170" t="s">
        <v>303</v>
      </c>
      <c r="E306" s="171">
        <v>11</v>
      </c>
      <c r="F306" s="172"/>
      <c r="G306" s="173">
        <f>ROUND(E306*F306,2)</f>
        <v>0</v>
      </c>
      <c r="H306" s="172"/>
      <c r="I306" s="173">
        <f>ROUND(E306*H306,2)</f>
        <v>0</v>
      </c>
      <c r="J306" s="172"/>
      <c r="K306" s="173">
        <f>ROUND(E306*J306,2)</f>
        <v>0</v>
      </c>
      <c r="L306" s="173">
        <v>21</v>
      </c>
      <c r="M306" s="173">
        <f>G306*(1+L306/100)</f>
        <v>0</v>
      </c>
      <c r="N306" s="173">
        <v>0.254</v>
      </c>
      <c r="O306" s="173">
        <f>ROUND(E306*N306,2)</f>
        <v>2.79</v>
      </c>
      <c r="P306" s="173">
        <v>0</v>
      </c>
      <c r="Q306" s="173">
        <f>ROUND(E306*P306,2)</f>
        <v>0</v>
      </c>
      <c r="R306" s="173"/>
      <c r="S306" s="173" t="s">
        <v>304</v>
      </c>
      <c r="T306" s="174" t="s">
        <v>139</v>
      </c>
      <c r="U306" s="158">
        <v>0</v>
      </c>
      <c r="V306" s="158">
        <f>ROUND(E306*U306,2)</f>
        <v>0</v>
      </c>
      <c r="W306" s="158"/>
      <c r="X306" s="158" t="s">
        <v>293</v>
      </c>
      <c r="Y306" s="149"/>
      <c r="Z306" s="149"/>
      <c r="AA306" s="149"/>
      <c r="AB306" s="149"/>
      <c r="AC306" s="149"/>
      <c r="AD306" s="149"/>
      <c r="AE306" s="149"/>
      <c r="AF306" s="149"/>
      <c r="AG306" s="149" t="s">
        <v>294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179" t="s">
        <v>473</v>
      </c>
      <c r="D307" s="159"/>
      <c r="E307" s="160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49"/>
      <c r="Z307" s="149"/>
      <c r="AA307" s="149"/>
      <c r="AB307" s="149"/>
      <c r="AC307" s="149"/>
      <c r="AD307" s="149"/>
      <c r="AE307" s="149"/>
      <c r="AF307" s="149"/>
      <c r="AG307" s="149" t="s">
        <v>145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179" t="s">
        <v>474</v>
      </c>
      <c r="D308" s="159"/>
      <c r="E308" s="160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49"/>
      <c r="Z308" s="149"/>
      <c r="AA308" s="149"/>
      <c r="AB308" s="149"/>
      <c r="AC308" s="149"/>
      <c r="AD308" s="149"/>
      <c r="AE308" s="149"/>
      <c r="AF308" s="149"/>
      <c r="AG308" s="149" t="s">
        <v>145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79" t="s">
        <v>475</v>
      </c>
      <c r="D309" s="159"/>
      <c r="E309" s="160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49"/>
      <c r="Z309" s="149"/>
      <c r="AA309" s="149"/>
      <c r="AB309" s="149"/>
      <c r="AC309" s="149"/>
      <c r="AD309" s="149"/>
      <c r="AE309" s="149"/>
      <c r="AF309" s="149"/>
      <c r="AG309" s="149" t="s">
        <v>145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179" t="s">
        <v>614</v>
      </c>
      <c r="D310" s="159"/>
      <c r="E310" s="160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49"/>
      <c r="Z310" s="149"/>
      <c r="AA310" s="149"/>
      <c r="AB310" s="149"/>
      <c r="AC310" s="149"/>
      <c r="AD310" s="149"/>
      <c r="AE310" s="149"/>
      <c r="AF310" s="149"/>
      <c r="AG310" s="149" t="s">
        <v>145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179" t="s">
        <v>477</v>
      </c>
      <c r="D311" s="159"/>
      <c r="E311" s="160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49"/>
      <c r="Z311" s="149"/>
      <c r="AA311" s="149"/>
      <c r="AB311" s="149"/>
      <c r="AC311" s="149"/>
      <c r="AD311" s="149"/>
      <c r="AE311" s="149"/>
      <c r="AF311" s="149"/>
      <c r="AG311" s="149" t="s">
        <v>145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79" t="s">
        <v>615</v>
      </c>
      <c r="D312" s="159"/>
      <c r="E312" s="160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145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79" t="s">
        <v>77</v>
      </c>
      <c r="D313" s="159"/>
      <c r="E313" s="160">
        <v>11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9"/>
      <c r="Z313" s="149"/>
      <c r="AA313" s="149"/>
      <c r="AB313" s="149"/>
      <c r="AC313" s="149"/>
      <c r="AD313" s="149"/>
      <c r="AE313" s="149"/>
      <c r="AF313" s="149"/>
      <c r="AG313" s="149" t="s">
        <v>145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239"/>
      <c r="D314" s="240"/>
      <c r="E314" s="240"/>
      <c r="F314" s="240"/>
      <c r="G314" s="240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148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ht="22.5" outlineLevel="1" x14ac:dyDescent="0.2">
      <c r="A315" s="168">
        <v>39</v>
      </c>
      <c r="B315" s="169" t="s">
        <v>618</v>
      </c>
      <c r="C315" s="178" t="s">
        <v>619</v>
      </c>
      <c r="D315" s="170" t="s">
        <v>303</v>
      </c>
      <c r="E315" s="171">
        <v>4</v>
      </c>
      <c r="F315" s="172"/>
      <c r="G315" s="173">
        <f>ROUND(E315*F315,2)</f>
        <v>0</v>
      </c>
      <c r="H315" s="172"/>
      <c r="I315" s="173">
        <f>ROUND(E315*H315,2)</f>
        <v>0</v>
      </c>
      <c r="J315" s="172"/>
      <c r="K315" s="173">
        <f>ROUND(E315*J315,2)</f>
        <v>0</v>
      </c>
      <c r="L315" s="173">
        <v>21</v>
      </c>
      <c r="M315" s="173">
        <f>G315*(1+L315/100)</f>
        <v>0</v>
      </c>
      <c r="N315" s="173">
        <v>1.248E-2</v>
      </c>
      <c r="O315" s="173">
        <f>ROUND(E315*N315,2)</f>
        <v>0.05</v>
      </c>
      <c r="P315" s="173">
        <v>0</v>
      </c>
      <c r="Q315" s="173">
        <f>ROUND(E315*P315,2)</f>
        <v>0</v>
      </c>
      <c r="R315" s="173" t="s">
        <v>554</v>
      </c>
      <c r="S315" s="173" t="s">
        <v>138</v>
      </c>
      <c r="T315" s="174" t="s">
        <v>139</v>
      </c>
      <c r="U315" s="158">
        <v>2.4279999999999999</v>
      </c>
      <c r="V315" s="158">
        <f>ROUND(E315*U315,2)</f>
        <v>9.7100000000000009</v>
      </c>
      <c r="W315" s="158"/>
      <c r="X315" s="158" t="s">
        <v>200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201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79" t="s">
        <v>473</v>
      </c>
      <c r="D316" s="159"/>
      <c r="E316" s="160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145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179" t="s">
        <v>474</v>
      </c>
      <c r="D317" s="159"/>
      <c r="E317" s="160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9"/>
      <c r="Z317" s="149"/>
      <c r="AA317" s="149"/>
      <c r="AB317" s="149"/>
      <c r="AC317" s="149"/>
      <c r="AD317" s="149"/>
      <c r="AE317" s="149"/>
      <c r="AF317" s="149"/>
      <c r="AG317" s="149" t="s">
        <v>145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79" t="s">
        <v>475</v>
      </c>
      <c r="D318" s="159"/>
      <c r="E318" s="160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145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6"/>
      <c r="B319" s="157"/>
      <c r="C319" s="179" t="s">
        <v>363</v>
      </c>
      <c r="D319" s="159"/>
      <c r="E319" s="160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49"/>
      <c r="Z319" s="149"/>
      <c r="AA319" s="149"/>
      <c r="AB319" s="149"/>
      <c r="AC319" s="149"/>
      <c r="AD319" s="149"/>
      <c r="AE319" s="149"/>
      <c r="AF319" s="149"/>
      <c r="AG319" s="149" t="s">
        <v>145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179" t="s">
        <v>477</v>
      </c>
      <c r="D320" s="159"/>
      <c r="E320" s="160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49"/>
      <c r="Z320" s="149"/>
      <c r="AA320" s="149"/>
      <c r="AB320" s="149"/>
      <c r="AC320" s="149"/>
      <c r="AD320" s="149"/>
      <c r="AE320" s="149"/>
      <c r="AF320" s="149"/>
      <c r="AG320" s="149" t="s">
        <v>145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179" t="s">
        <v>620</v>
      </c>
      <c r="D321" s="159"/>
      <c r="E321" s="160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9"/>
      <c r="Z321" s="149"/>
      <c r="AA321" s="149"/>
      <c r="AB321" s="149"/>
      <c r="AC321" s="149"/>
      <c r="AD321" s="149"/>
      <c r="AE321" s="149"/>
      <c r="AF321" s="149"/>
      <c r="AG321" s="149" t="s">
        <v>145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79" t="s">
        <v>69</v>
      </c>
      <c r="D322" s="159"/>
      <c r="E322" s="160">
        <v>4</v>
      </c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49"/>
      <c r="Z322" s="149"/>
      <c r="AA322" s="149"/>
      <c r="AB322" s="149"/>
      <c r="AC322" s="149"/>
      <c r="AD322" s="149"/>
      <c r="AE322" s="149"/>
      <c r="AF322" s="149"/>
      <c r="AG322" s="149" t="s">
        <v>145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239"/>
      <c r="D323" s="240"/>
      <c r="E323" s="240"/>
      <c r="F323" s="240"/>
      <c r="G323" s="240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9"/>
      <c r="Z323" s="149"/>
      <c r="AA323" s="149"/>
      <c r="AB323" s="149"/>
      <c r="AC323" s="149"/>
      <c r="AD323" s="149"/>
      <c r="AE323" s="149"/>
      <c r="AF323" s="149"/>
      <c r="AG323" s="149" t="s">
        <v>148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68">
        <v>40</v>
      </c>
      <c r="B324" s="169" t="s">
        <v>621</v>
      </c>
      <c r="C324" s="178" t="s">
        <v>622</v>
      </c>
      <c r="D324" s="170" t="s">
        <v>303</v>
      </c>
      <c r="E324" s="171">
        <v>4</v>
      </c>
      <c r="F324" s="172"/>
      <c r="G324" s="173">
        <f>ROUND(E324*F324,2)</f>
        <v>0</v>
      </c>
      <c r="H324" s="172"/>
      <c r="I324" s="173">
        <f>ROUND(E324*H324,2)</f>
        <v>0</v>
      </c>
      <c r="J324" s="172"/>
      <c r="K324" s="173">
        <f>ROUND(E324*J324,2)</f>
        <v>0</v>
      </c>
      <c r="L324" s="173">
        <v>21</v>
      </c>
      <c r="M324" s="173">
        <f>G324*(1+L324/100)</f>
        <v>0</v>
      </c>
      <c r="N324" s="173">
        <v>0.54800000000000004</v>
      </c>
      <c r="O324" s="173">
        <f>ROUND(E324*N324,2)</f>
        <v>2.19</v>
      </c>
      <c r="P324" s="173">
        <v>0</v>
      </c>
      <c r="Q324" s="173">
        <f>ROUND(E324*P324,2)</f>
        <v>0</v>
      </c>
      <c r="R324" s="173"/>
      <c r="S324" s="173" t="s">
        <v>304</v>
      </c>
      <c r="T324" s="174" t="s">
        <v>139</v>
      </c>
      <c r="U324" s="158">
        <v>0</v>
      </c>
      <c r="V324" s="158">
        <f>ROUND(E324*U324,2)</f>
        <v>0</v>
      </c>
      <c r="W324" s="158"/>
      <c r="X324" s="158" t="s">
        <v>293</v>
      </c>
      <c r="Y324" s="149"/>
      <c r="Z324" s="149"/>
      <c r="AA324" s="149"/>
      <c r="AB324" s="149"/>
      <c r="AC324" s="149"/>
      <c r="AD324" s="149"/>
      <c r="AE324" s="149"/>
      <c r="AF324" s="149"/>
      <c r="AG324" s="149" t="s">
        <v>294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6"/>
      <c r="B325" s="157"/>
      <c r="C325" s="179" t="s">
        <v>473</v>
      </c>
      <c r="D325" s="159"/>
      <c r="E325" s="160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9"/>
      <c r="Z325" s="149"/>
      <c r="AA325" s="149"/>
      <c r="AB325" s="149"/>
      <c r="AC325" s="149"/>
      <c r="AD325" s="149"/>
      <c r="AE325" s="149"/>
      <c r="AF325" s="149"/>
      <c r="AG325" s="149" t="s">
        <v>145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179" t="s">
        <v>474</v>
      </c>
      <c r="D326" s="159"/>
      <c r="E326" s="160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49"/>
      <c r="Z326" s="149"/>
      <c r="AA326" s="149"/>
      <c r="AB326" s="149"/>
      <c r="AC326" s="149"/>
      <c r="AD326" s="149"/>
      <c r="AE326" s="149"/>
      <c r="AF326" s="149"/>
      <c r="AG326" s="149" t="s">
        <v>145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179" t="s">
        <v>475</v>
      </c>
      <c r="D327" s="159"/>
      <c r="E327" s="160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49"/>
      <c r="Z327" s="149"/>
      <c r="AA327" s="149"/>
      <c r="AB327" s="149"/>
      <c r="AC327" s="149"/>
      <c r="AD327" s="149"/>
      <c r="AE327" s="149"/>
      <c r="AF327" s="149"/>
      <c r="AG327" s="149" t="s">
        <v>145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179" t="s">
        <v>363</v>
      </c>
      <c r="D328" s="159"/>
      <c r="E328" s="160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9"/>
      <c r="Z328" s="149"/>
      <c r="AA328" s="149"/>
      <c r="AB328" s="149"/>
      <c r="AC328" s="149"/>
      <c r="AD328" s="149"/>
      <c r="AE328" s="149"/>
      <c r="AF328" s="149"/>
      <c r="AG328" s="149" t="s">
        <v>145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179" t="s">
        <v>477</v>
      </c>
      <c r="D329" s="159"/>
      <c r="E329" s="160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9"/>
      <c r="Z329" s="149"/>
      <c r="AA329" s="149"/>
      <c r="AB329" s="149"/>
      <c r="AC329" s="149"/>
      <c r="AD329" s="149"/>
      <c r="AE329" s="149"/>
      <c r="AF329" s="149"/>
      <c r="AG329" s="149" t="s">
        <v>145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179" t="s">
        <v>620</v>
      </c>
      <c r="D330" s="159"/>
      <c r="E330" s="160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49"/>
      <c r="Z330" s="149"/>
      <c r="AA330" s="149"/>
      <c r="AB330" s="149"/>
      <c r="AC330" s="149"/>
      <c r="AD330" s="149"/>
      <c r="AE330" s="149"/>
      <c r="AF330" s="149"/>
      <c r="AG330" s="149" t="s">
        <v>145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179" t="s">
        <v>69</v>
      </c>
      <c r="D331" s="159"/>
      <c r="E331" s="160">
        <v>4</v>
      </c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49"/>
      <c r="Z331" s="149"/>
      <c r="AA331" s="149"/>
      <c r="AB331" s="149"/>
      <c r="AC331" s="149"/>
      <c r="AD331" s="149"/>
      <c r="AE331" s="149"/>
      <c r="AF331" s="149"/>
      <c r="AG331" s="149" t="s">
        <v>145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239"/>
      <c r="D332" s="240"/>
      <c r="E332" s="240"/>
      <c r="F332" s="240"/>
      <c r="G332" s="240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49"/>
      <c r="Z332" s="149"/>
      <c r="AA332" s="149"/>
      <c r="AB332" s="149"/>
      <c r="AC332" s="149"/>
      <c r="AD332" s="149"/>
      <c r="AE332" s="149"/>
      <c r="AF332" s="149"/>
      <c r="AG332" s="149" t="s">
        <v>148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ht="22.5" outlineLevel="1" x14ac:dyDescent="0.2">
      <c r="A333" s="168">
        <v>41</v>
      </c>
      <c r="B333" s="169" t="s">
        <v>623</v>
      </c>
      <c r="C333" s="178" t="s">
        <v>624</v>
      </c>
      <c r="D333" s="170" t="s">
        <v>303</v>
      </c>
      <c r="E333" s="171">
        <v>8</v>
      </c>
      <c r="F333" s="172"/>
      <c r="G333" s="173">
        <f>ROUND(E333*F333,2)</f>
        <v>0</v>
      </c>
      <c r="H333" s="172"/>
      <c r="I333" s="173">
        <f>ROUND(E333*H333,2)</f>
        <v>0</v>
      </c>
      <c r="J333" s="172"/>
      <c r="K333" s="173">
        <f>ROUND(E333*J333,2)</f>
        <v>0</v>
      </c>
      <c r="L333" s="173">
        <v>21</v>
      </c>
      <c r="M333" s="173">
        <f>G333*(1+L333/100)</f>
        <v>0</v>
      </c>
      <c r="N333" s="173">
        <v>2.8539999999999999E-2</v>
      </c>
      <c r="O333" s="173">
        <f>ROUND(E333*N333,2)</f>
        <v>0.23</v>
      </c>
      <c r="P333" s="173">
        <v>0</v>
      </c>
      <c r="Q333" s="173">
        <f>ROUND(E333*P333,2)</f>
        <v>0</v>
      </c>
      <c r="R333" s="173" t="s">
        <v>554</v>
      </c>
      <c r="S333" s="173" t="s">
        <v>138</v>
      </c>
      <c r="T333" s="174" t="s">
        <v>139</v>
      </c>
      <c r="U333" s="158">
        <v>3.286</v>
      </c>
      <c r="V333" s="158">
        <f>ROUND(E333*U333,2)</f>
        <v>26.29</v>
      </c>
      <c r="W333" s="158"/>
      <c r="X333" s="158" t="s">
        <v>200</v>
      </c>
      <c r="Y333" s="149"/>
      <c r="Z333" s="149"/>
      <c r="AA333" s="149"/>
      <c r="AB333" s="149"/>
      <c r="AC333" s="149"/>
      <c r="AD333" s="149"/>
      <c r="AE333" s="149"/>
      <c r="AF333" s="149"/>
      <c r="AG333" s="149" t="s">
        <v>201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179" t="s">
        <v>473</v>
      </c>
      <c r="D334" s="159"/>
      <c r="E334" s="160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49"/>
      <c r="Z334" s="149"/>
      <c r="AA334" s="149"/>
      <c r="AB334" s="149"/>
      <c r="AC334" s="149"/>
      <c r="AD334" s="149"/>
      <c r="AE334" s="149"/>
      <c r="AF334" s="149"/>
      <c r="AG334" s="149" t="s">
        <v>145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179" t="s">
        <v>474</v>
      </c>
      <c r="D335" s="159"/>
      <c r="E335" s="160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49"/>
      <c r="Z335" s="149"/>
      <c r="AA335" s="149"/>
      <c r="AB335" s="149"/>
      <c r="AC335" s="149"/>
      <c r="AD335" s="149"/>
      <c r="AE335" s="149"/>
      <c r="AF335" s="149"/>
      <c r="AG335" s="149" t="s">
        <v>145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56"/>
      <c r="B336" s="157"/>
      <c r="C336" s="179" t="s">
        <v>475</v>
      </c>
      <c r="D336" s="159"/>
      <c r="E336" s="160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49"/>
      <c r="Z336" s="149"/>
      <c r="AA336" s="149"/>
      <c r="AB336" s="149"/>
      <c r="AC336" s="149"/>
      <c r="AD336" s="149"/>
      <c r="AE336" s="149"/>
      <c r="AF336" s="149"/>
      <c r="AG336" s="149" t="s">
        <v>145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179" t="s">
        <v>625</v>
      </c>
      <c r="D337" s="159"/>
      <c r="E337" s="160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49"/>
      <c r="Z337" s="149"/>
      <c r="AA337" s="149"/>
      <c r="AB337" s="149"/>
      <c r="AC337" s="149"/>
      <c r="AD337" s="149"/>
      <c r="AE337" s="149"/>
      <c r="AF337" s="149"/>
      <c r="AG337" s="149" t="s">
        <v>145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179" t="s">
        <v>477</v>
      </c>
      <c r="D338" s="159"/>
      <c r="E338" s="160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9"/>
      <c r="Z338" s="149"/>
      <c r="AA338" s="149"/>
      <c r="AB338" s="149"/>
      <c r="AC338" s="149"/>
      <c r="AD338" s="149"/>
      <c r="AE338" s="149"/>
      <c r="AF338" s="149"/>
      <c r="AG338" s="149" t="s">
        <v>145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179" t="s">
        <v>620</v>
      </c>
      <c r="D339" s="159"/>
      <c r="E339" s="160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49"/>
      <c r="Z339" s="149"/>
      <c r="AA339" s="149"/>
      <c r="AB339" s="149"/>
      <c r="AC339" s="149"/>
      <c r="AD339" s="149"/>
      <c r="AE339" s="149"/>
      <c r="AF339" s="149"/>
      <c r="AG339" s="149" t="s">
        <v>145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56"/>
      <c r="B340" s="157"/>
      <c r="C340" s="179" t="s">
        <v>89</v>
      </c>
      <c r="D340" s="159"/>
      <c r="E340" s="160">
        <v>8</v>
      </c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49"/>
      <c r="Z340" s="149"/>
      <c r="AA340" s="149"/>
      <c r="AB340" s="149"/>
      <c r="AC340" s="149"/>
      <c r="AD340" s="149"/>
      <c r="AE340" s="149"/>
      <c r="AF340" s="149"/>
      <c r="AG340" s="149" t="s">
        <v>145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239"/>
      <c r="D341" s="240"/>
      <c r="E341" s="240"/>
      <c r="F341" s="240"/>
      <c r="G341" s="240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49"/>
      <c r="Z341" s="149"/>
      <c r="AA341" s="149"/>
      <c r="AB341" s="149"/>
      <c r="AC341" s="149"/>
      <c r="AD341" s="149"/>
      <c r="AE341" s="149"/>
      <c r="AF341" s="149"/>
      <c r="AG341" s="149" t="s">
        <v>148</v>
      </c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68">
        <v>42</v>
      </c>
      <c r="B342" s="169" t="s">
        <v>626</v>
      </c>
      <c r="C342" s="178" t="s">
        <v>627</v>
      </c>
      <c r="D342" s="170" t="s">
        <v>303</v>
      </c>
      <c r="E342" s="171">
        <v>8</v>
      </c>
      <c r="F342" s="172"/>
      <c r="G342" s="173">
        <f>ROUND(E342*F342,2)</f>
        <v>0</v>
      </c>
      <c r="H342" s="172"/>
      <c r="I342" s="173">
        <f>ROUND(E342*H342,2)</f>
        <v>0</v>
      </c>
      <c r="J342" s="172"/>
      <c r="K342" s="173">
        <f>ROUND(E342*J342,2)</f>
        <v>0</v>
      </c>
      <c r="L342" s="173">
        <v>21</v>
      </c>
      <c r="M342" s="173">
        <f>G342*(1+L342/100)</f>
        <v>0</v>
      </c>
      <c r="N342" s="173">
        <v>1.2290000000000001</v>
      </c>
      <c r="O342" s="173">
        <f>ROUND(E342*N342,2)</f>
        <v>9.83</v>
      </c>
      <c r="P342" s="173">
        <v>0</v>
      </c>
      <c r="Q342" s="173">
        <f>ROUND(E342*P342,2)</f>
        <v>0</v>
      </c>
      <c r="R342" s="173"/>
      <c r="S342" s="173" t="s">
        <v>304</v>
      </c>
      <c r="T342" s="174" t="s">
        <v>139</v>
      </c>
      <c r="U342" s="158">
        <v>0</v>
      </c>
      <c r="V342" s="158">
        <f>ROUND(E342*U342,2)</f>
        <v>0</v>
      </c>
      <c r="W342" s="158"/>
      <c r="X342" s="158" t="s">
        <v>293</v>
      </c>
      <c r="Y342" s="149"/>
      <c r="Z342" s="149"/>
      <c r="AA342" s="149"/>
      <c r="AB342" s="149"/>
      <c r="AC342" s="149"/>
      <c r="AD342" s="149"/>
      <c r="AE342" s="149"/>
      <c r="AF342" s="149"/>
      <c r="AG342" s="149" t="s">
        <v>294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79" t="s">
        <v>628</v>
      </c>
      <c r="D343" s="159"/>
      <c r="E343" s="160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9"/>
      <c r="Z343" s="149"/>
      <c r="AA343" s="149"/>
      <c r="AB343" s="149"/>
      <c r="AC343" s="149"/>
      <c r="AD343" s="149"/>
      <c r="AE343" s="149"/>
      <c r="AF343" s="149"/>
      <c r="AG343" s="149" t="s">
        <v>145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179" t="s">
        <v>89</v>
      </c>
      <c r="D344" s="159"/>
      <c r="E344" s="160">
        <v>8</v>
      </c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49"/>
      <c r="Z344" s="149"/>
      <c r="AA344" s="149"/>
      <c r="AB344" s="149"/>
      <c r="AC344" s="149"/>
      <c r="AD344" s="149"/>
      <c r="AE344" s="149"/>
      <c r="AF344" s="149"/>
      <c r="AG344" s="149" t="s">
        <v>145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56"/>
      <c r="B345" s="157"/>
      <c r="C345" s="239"/>
      <c r="D345" s="240"/>
      <c r="E345" s="240"/>
      <c r="F345" s="240"/>
      <c r="G345" s="240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49"/>
      <c r="Z345" s="149"/>
      <c r="AA345" s="149"/>
      <c r="AB345" s="149"/>
      <c r="AC345" s="149"/>
      <c r="AD345" s="149"/>
      <c r="AE345" s="149"/>
      <c r="AF345" s="149"/>
      <c r="AG345" s="149" t="s">
        <v>148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68">
        <v>43</v>
      </c>
      <c r="B346" s="169" t="s">
        <v>629</v>
      </c>
      <c r="C346" s="178" t="s">
        <v>630</v>
      </c>
      <c r="D346" s="170" t="s">
        <v>303</v>
      </c>
      <c r="E346" s="171">
        <v>4</v>
      </c>
      <c r="F346" s="172"/>
      <c r="G346" s="173">
        <f>ROUND(E346*F346,2)</f>
        <v>0</v>
      </c>
      <c r="H346" s="172"/>
      <c r="I346" s="173">
        <f>ROUND(E346*H346,2)</f>
        <v>0</v>
      </c>
      <c r="J346" s="172"/>
      <c r="K346" s="173">
        <f>ROUND(E346*J346,2)</f>
        <v>0</v>
      </c>
      <c r="L346" s="173">
        <v>21</v>
      </c>
      <c r="M346" s="173">
        <f>G346*(1+L346/100)</f>
        <v>0</v>
      </c>
      <c r="N346" s="173">
        <v>3.9269999999999999E-2</v>
      </c>
      <c r="O346" s="173">
        <f>ROUND(E346*N346,2)</f>
        <v>0.16</v>
      </c>
      <c r="P346" s="173">
        <v>0</v>
      </c>
      <c r="Q346" s="173">
        <f>ROUND(E346*P346,2)</f>
        <v>0</v>
      </c>
      <c r="R346" s="173" t="s">
        <v>554</v>
      </c>
      <c r="S346" s="173" t="s">
        <v>138</v>
      </c>
      <c r="T346" s="174" t="s">
        <v>139</v>
      </c>
      <c r="U346" s="158">
        <v>0.81699999999999995</v>
      </c>
      <c r="V346" s="158">
        <f>ROUND(E346*U346,2)</f>
        <v>3.27</v>
      </c>
      <c r="W346" s="158"/>
      <c r="X346" s="158" t="s">
        <v>200</v>
      </c>
      <c r="Y346" s="149"/>
      <c r="Z346" s="149"/>
      <c r="AA346" s="149"/>
      <c r="AB346" s="149"/>
      <c r="AC346" s="149"/>
      <c r="AD346" s="149"/>
      <c r="AE346" s="149"/>
      <c r="AF346" s="149"/>
      <c r="AG346" s="149" t="s">
        <v>201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79" t="s">
        <v>473</v>
      </c>
      <c r="D347" s="159"/>
      <c r="E347" s="160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49"/>
      <c r="Z347" s="149"/>
      <c r="AA347" s="149"/>
      <c r="AB347" s="149"/>
      <c r="AC347" s="149"/>
      <c r="AD347" s="149"/>
      <c r="AE347" s="149"/>
      <c r="AF347" s="149"/>
      <c r="AG347" s="149" t="s">
        <v>145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179" t="s">
        <v>474</v>
      </c>
      <c r="D348" s="159"/>
      <c r="E348" s="160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9"/>
      <c r="Z348" s="149"/>
      <c r="AA348" s="149"/>
      <c r="AB348" s="149"/>
      <c r="AC348" s="149"/>
      <c r="AD348" s="149"/>
      <c r="AE348" s="149"/>
      <c r="AF348" s="149"/>
      <c r="AG348" s="149" t="s">
        <v>145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79" t="s">
        <v>475</v>
      </c>
      <c r="D349" s="159"/>
      <c r="E349" s="160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49"/>
      <c r="Z349" s="149"/>
      <c r="AA349" s="149"/>
      <c r="AB349" s="149"/>
      <c r="AC349" s="149"/>
      <c r="AD349" s="149"/>
      <c r="AE349" s="149"/>
      <c r="AF349" s="149"/>
      <c r="AG349" s="149" t="s">
        <v>145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179" t="s">
        <v>631</v>
      </c>
      <c r="D350" s="159"/>
      <c r="E350" s="160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9"/>
      <c r="Z350" s="149"/>
      <c r="AA350" s="149"/>
      <c r="AB350" s="149"/>
      <c r="AC350" s="149"/>
      <c r="AD350" s="149"/>
      <c r="AE350" s="149"/>
      <c r="AF350" s="149"/>
      <c r="AG350" s="149" t="s">
        <v>145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179" t="s">
        <v>69</v>
      </c>
      <c r="D351" s="159"/>
      <c r="E351" s="160">
        <v>4</v>
      </c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49"/>
      <c r="Z351" s="149"/>
      <c r="AA351" s="149"/>
      <c r="AB351" s="149"/>
      <c r="AC351" s="149"/>
      <c r="AD351" s="149"/>
      <c r="AE351" s="149"/>
      <c r="AF351" s="149"/>
      <c r="AG351" s="149" t="s">
        <v>145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6"/>
      <c r="B352" s="157"/>
      <c r="C352" s="239"/>
      <c r="D352" s="240"/>
      <c r="E352" s="240"/>
      <c r="F352" s="240"/>
      <c r="G352" s="240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49"/>
      <c r="Z352" s="149"/>
      <c r="AA352" s="149"/>
      <c r="AB352" s="149"/>
      <c r="AC352" s="149"/>
      <c r="AD352" s="149"/>
      <c r="AE352" s="149"/>
      <c r="AF352" s="149"/>
      <c r="AG352" s="149" t="s">
        <v>148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68">
        <v>44</v>
      </c>
      <c r="B353" s="169" t="s">
        <v>632</v>
      </c>
      <c r="C353" s="178" t="s">
        <v>633</v>
      </c>
      <c r="D353" s="170" t="s">
        <v>303</v>
      </c>
      <c r="E353" s="171">
        <v>4</v>
      </c>
      <c r="F353" s="172"/>
      <c r="G353" s="173">
        <f>ROUND(E353*F353,2)</f>
        <v>0</v>
      </c>
      <c r="H353" s="172"/>
      <c r="I353" s="173">
        <f>ROUND(E353*H353,2)</f>
        <v>0</v>
      </c>
      <c r="J353" s="172"/>
      <c r="K353" s="173">
        <f>ROUND(E353*J353,2)</f>
        <v>0</v>
      </c>
      <c r="L353" s="173">
        <v>21</v>
      </c>
      <c r="M353" s="173">
        <f>G353*(1+L353/100)</f>
        <v>0</v>
      </c>
      <c r="N353" s="173">
        <v>0.52100000000000002</v>
      </c>
      <c r="O353" s="173">
        <f>ROUND(E353*N353,2)</f>
        <v>2.08</v>
      </c>
      <c r="P353" s="173">
        <v>0</v>
      </c>
      <c r="Q353" s="173">
        <f>ROUND(E353*P353,2)</f>
        <v>0</v>
      </c>
      <c r="R353" s="173"/>
      <c r="S353" s="173" t="s">
        <v>304</v>
      </c>
      <c r="T353" s="174" t="s">
        <v>139</v>
      </c>
      <c r="U353" s="158">
        <v>0</v>
      </c>
      <c r="V353" s="158">
        <f>ROUND(E353*U353,2)</f>
        <v>0</v>
      </c>
      <c r="W353" s="158"/>
      <c r="X353" s="158" t="s">
        <v>293</v>
      </c>
      <c r="Y353" s="149"/>
      <c r="Z353" s="149"/>
      <c r="AA353" s="149"/>
      <c r="AB353" s="149"/>
      <c r="AC353" s="149"/>
      <c r="AD353" s="149"/>
      <c r="AE353" s="149"/>
      <c r="AF353" s="149"/>
      <c r="AG353" s="149" t="s">
        <v>294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179" t="s">
        <v>473</v>
      </c>
      <c r="D354" s="159"/>
      <c r="E354" s="160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49"/>
      <c r="Z354" s="149"/>
      <c r="AA354" s="149"/>
      <c r="AB354" s="149"/>
      <c r="AC354" s="149"/>
      <c r="AD354" s="149"/>
      <c r="AE354" s="149"/>
      <c r="AF354" s="149"/>
      <c r="AG354" s="149" t="s">
        <v>145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79" t="s">
        <v>474</v>
      </c>
      <c r="D355" s="159"/>
      <c r="E355" s="160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49"/>
      <c r="Z355" s="149"/>
      <c r="AA355" s="149"/>
      <c r="AB355" s="149"/>
      <c r="AC355" s="149"/>
      <c r="AD355" s="149"/>
      <c r="AE355" s="149"/>
      <c r="AF355" s="149"/>
      <c r="AG355" s="149" t="s">
        <v>145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56"/>
      <c r="B356" s="157"/>
      <c r="C356" s="179" t="s">
        <v>475</v>
      </c>
      <c r="D356" s="159"/>
      <c r="E356" s="160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49"/>
      <c r="Z356" s="149"/>
      <c r="AA356" s="149"/>
      <c r="AB356" s="149"/>
      <c r="AC356" s="149"/>
      <c r="AD356" s="149"/>
      <c r="AE356" s="149"/>
      <c r="AF356" s="149"/>
      <c r="AG356" s="149" t="s">
        <v>145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79" t="s">
        <v>631</v>
      </c>
      <c r="D357" s="159"/>
      <c r="E357" s="160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49"/>
      <c r="Z357" s="149"/>
      <c r="AA357" s="149"/>
      <c r="AB357" s="149"/>
      <c r="AC357" s="149"/>
      <c r="AD357" s="149"/>
      <c r="AE357" s="149"/>
      <c r="AF357" s="149"/>
      <c r="AG357" s="149" t="s">
        <v>145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6"/>
      <c r="B358" s="157"/>
      <c r="C358" s="179" t="s">
        <v>69</v>
      </c>
      <c r="D358" s="159"/>
      <c r="E358" s="160">
        <v>4</v>
      </c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49"/>
      <c r="Z358" s="149"/>
      <c r="AA358" s="149"/>
      <c r="AB358" s="149"/>
      <c r="AC358" s="149"/>
      <c r="AD358" s="149"/>
      <c r="AE358" s="149"/>
      <c r="AF358" s="149"/>
      <c r="AG358" s="149" t="s">
        <v>145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56"/>
      <c r="B359" s="157"/>
      <c r="C359" s="239"/>
      <c r="D359" s="240"/>
      <c r="E359" s="240"/>
      <c r="F359" s="240"/>
      <c r="G359" s="240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49"/>
      <c r="Z359" s="149"/>
      <c r="AA359" s="149"/>
      <c r="AB359" s="149"/>
      <c r="AC359" s="149"/>
      <c r="AD359" s="149"/>
      <c r="AE359" s="149"/>
      <c r="AF359" s="149"/>
      <c r="AG359" s="149" t="s">
        <v>148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68">
        <v>45</v>
      </c>
      <c r="B360" s="169" t="s">
        <v>634</v>
      </c>
      <c r="C360" s="178" t="s">
        <v>635</v>
      </c>
      <c r="D360" s="170" t="s">
        <v>303</v>
      </c>
      <c r="E360" s="171">
        <v>8</v>
      </c>
      <c r="F360" s="172"/>
      <c r="G360" s="173">
        <f>ROUND(E360*F360,2)</f>
        <v>0</v>
      </c>
      <c r="H360" s="172"/>
      <c r="I360" s="173">
        <f>ROUND(E360*H360,2)</f>
        <v>0</v>
      </c>
      <c r="J360" s="172"/>
      <c r="K360" s="173">
        <f>ROUND(E360*J360,2)</f>
        <v>0</v>
      </c>
      <c r="L360" s="173">
        <v>21</v>
      </c>
      <c r="M360" s="173">
        <f>G360*(1+L360/100)</f>
        <v>0</v>
      </c>
      <c r="N360" s="173">
        <v>0.21734000000000001</v>
      </c>
      <c r="O360" s="173">
        <f>ROUND(E360*N360,2)</f>
        <v>1.74</v>
      </c>
      <c r="P360" s="173">
        <v>0</v>
      </c>
      <c r="Q360" s="173">
        <f>ROUND(E360*P360,2)</f>
        <v>0</v>
      </c>
      <c r="R360" s="173" t="s">
        <v>554</v>
      </c>
      <c r="S360" s="173" t="s">
        <v>138</v>
      </c>
      <c r="T360" s="174" t="s">
        <v>139</v>
      </c>
      <c r="U360" s="158">
        <v>1.694</v>
      </c>
      <c r="V360" s="158">
        <f>ROUND(E360*U360,2)</f>
        <v>13.55</v>
      </c>
      <c r="W360" s="158"/>
      <c r="X360" s="158" t="s">
        <v>200</v>
      </c>
      <c r="Y360" s="149"/>
      <c r="Z360" s="149"/>
      <c r="AA360" s="149"/>
      <c r="AB360" s="149"/>
      <c r="AC360" s="149"/>
      <c r="AD360" s="149"/>
      <c r="AE360" s="149"/>
      <c r="AF360" s="149"/>
      <c r="AG360" s="149" t="s">
        <v>201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/>
      <c r="B361" s="157"/>
      <c r="C361" s="179" t="s">
        <v>628</v>
      </c>
      <c r="D361" s="159"/>
      <c r="E361" s="160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49"/>
      <c r="Z361" s="149"/>
      <c r="AA361" s="149"/>
      <c r="AB361" s="149"/>
      <c r="AC361" s="149"/>
      <c r="AD361" s="149"/>
      <c r="AE361" s="149"/>
      <c r="AF361" s="149"/>
      <c r="AG361" s="149" t="s">
        <v>145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179" t="s">
        <v>89</v>
      </c>
      <c r="D362" s="159"/>
      <c r="E362" s="160">
        <v>8</v>
      </c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49"/>
      <c r="Z362" s="149"/>
      <c r="AA362" s="149"/>
      <c r="AB362" s="149"/>
      <c r="AC362" s="149"/>
      <c r="AD362" s="149"/>
      <c r="AE362" s="149"/>
      <c r="AF362" s="149"/>
      <c r="AG362" s="149" t="s">
        <v>145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56"/>
      <c r="B363" s="157"/>
      <c r="C363" s="239"/>
      <c r="D363" s="240"/>
      <c r="E363" s="240"/>
      <c r="F363" s="240"/>
      <c r="G363" s="240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49"/>
      <c r="Z363" s="149"/>
      <c r="AA363" s="149"/>
      <c r="AB363" s="149"/>
      <c r="AC363" s="149"/>
      <c r="AD363" s="149"/>
      <c r="AE363" s="149"/>
      <c r="AF363" s="149"/>
      <c r="AG363" s="149" t="s">
        <v>148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68">
        <v>46</v>
      </c>
      <c r="B364" s="169" t="s">
        <v>636</v>
      </c>
      <c r="C364" s="178" t="s">
        <v>637</v>
      </c>
      <c r="D364" s="170" t="s">
        <v>303</v>
      </c>
      <c r="E364" s="171">
        <v>8</v>
      </c>
      <c r="F364" s="172"/>
      <c r="G364" s="173">
        <f>ROUND(E364*F364,2)</f>
        <v>0</v>
      </c>
      <c r="H364" s="172"/>
      <c r="I364" s="173">
        <f>ROUND(E364*H364,2)</f>
        <v>0</v>
      </c>
      <c r="J364" s="172"/>
      <c r="K364" s="173">
        <f>ROUND(E364*J364,2)</f>
        <v>0</v>
      </c>
      <c r="L364" s="173">
        <v>21</v>
      </c>
      <c r="M364" s="173">
        <f>G364*(1+L364/100)</f>
        <v>0</v>
      </c>
      <c r="N364" s="173">
        <v>0.19600000000000001</v>
      </c>
      <c r="O364" s="173">
        <f>ROUND(E364*N364,2)</f>
        <v>1.57</v>
      </c>
      <c r="P364" s="173">
        <v>0</v>
      </c>
      <c r="Q364" s="173">
        <f>ROUND(E364*P364,2)</f>
        <v>0</v>
      </c>
      <c r="R364" s="173"/>
      <c r="S364" s="173" t="s">
        <v>304</v>
      </c>
      <c r="T364" s="174" t="s">
        <v>139</v>
      </c>
      <c r="U364" s="158">
        <v>0</v>
      </c>
      <c r="V364" s="158">
        <f>ROUND(E364*U364,2)</f>
        <v>0</v>
      </c>
      <c r="W364" s="158"/>
      <c r="X364" s="158" t="s">
        <v>293</v>
      </c>
      <c r="Y364" s="149"/>
      <c r="Z364" s="149"/>
      <c r="AA364" s="149"/>
      <c r="AB364" s="149"/>
      <c r="AC364" s="149"/>
      <c r="AD364" s="149"/>
      <c r="AE364" s="149"/>
      <c r="AF364" s="149"/>
      <c r="AG364" s="149" t="s">
        <v>294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179" t="s">
        <v>628</v>
      </c>
      <c r="D365" s="159"/>
      <c r="E365" s="160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49"/>
      <c r="Z365" s="149"/>
      <c r="AA365" s="149"/>
      <c r="AB365" s="149"/>
      <c r="AC365" s="149"/>
      <c r="AD365" s="149"/>
      <c r="AE365" s="149"/>
      <c r="AF365" s="149"/>
      <c r="AG365" s="149" t="s">
        <v>145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179" t="s">
        <v>89</v>
      </c>
      <c r="D366" s="159"/>
      <c r="E366" s="160">
        <v>8</v>
      </c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49"/>
      <c r="Z366" s="149"/>
      <c r="AA366" s="149"/>
      <c r="AB366" s="149"/>
      <c r="AC366" s="149"/>
      <c r="AD366" s="149"/>
      <c r="AE366" s="149"/>
      <c r="AF366" s="149"/>
      <c r="AG366" s="149" t="s">
        <v>145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56"/>
      <c r="B367" s="157"/>
      <c r="C367" s="239"/>
      <c r="D367" s="240"/>
      <c r="E367" s="240"/>
      <c r="F367" s="240"/>
      <c r="G367" s="240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49"/>
      <c r="Z367" s="149"/>
      <c r="AA367" s="149"/>
      <c r="AB367" s="149"/>
      <c r="AC367" s="149"/>
      <c r="AD367" s="149"/>
      <c r="AE367" s="149"/>
      <c r="AF367" s="149"/>
      <c r="AG367" s="149" t="s">
        <v>148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68">
        <v>47</v>
      </c>
      <c r="B368" s="169" t="s">
        <v>638</v>
      </c>
      <c r="C368" s="178" t="s">
        <v>639</v>
      </c>
      <c r="D368" s="170" t="s">
        <v>362</v>
      </c>
      <c r="E368" s="171">
        <v>42</v>
      </c>
      <c r="F368" s="172"/>
      <c r="G368" s="173">
        <f>ROUND(E368*F368,2)</f>
        <v>0</v>
      </c>
      <c r="H368" s="172"/>
      <c r="I368" s="173">
        <f>ROUND(E368*H368,2)</f>
        <v>0</v>
      </c>
      <c r="J368" s="172"/>
      <c r="K368" s="173">
        <f>ROUND(E368*J368,2)</f>
        <v>0</v>
      </c>
      <c r="L368" s="173">
        <v>21</v>
      </c>
      <c r="M368" s="173">
        <f>G368*(1+L368/100)</f>
        <v>0</v>
      </c>
      <c r="N368" s="173">
        <v>0</v>
      </c>
      <c r="O368" s="173">
        <f>ROUND(E368*N368,2)</f>
        <v>0</v>
      </c>
      <c r="P368" s="173">
        <v>0</v>
      </c>
      <c r="Q368" s="173">
        <f>ROUND(E368*P368,2)</f>
        <v>0</v>
      </c>
      <c r="R368" s="173"/>
      <c r="S368" s="173" t="s">
        <v>304</v>
      </c>
      <c r="T368" s="174" t="s">
        <v>139</v>
      </c>
      <c r="U368" s="158">
        <v>0</v>
      </c>
      <c r="V368" s="158">
        <f>ROUND(E368*U368,2)</f>
        <v>0</v>
      </c>
      <c r="W368" s="158"/>
      <c r="X368" s="158" t="s">
        <v>200</v>
      </c>
      <c r="Y368" s="149"/>
      <c r="Z368" s="149"/>
      <c r="AA368" s="149"/>
      <c r="AB368" s="149"/>
      <c r="AC368" s="149"/>
      <c r="AD368" s="149"/>
      <c r="AE368" s="149"/>
      <c r="AF368" s="149"/>
      <c r="AG368" s="149" t="s">
        <v>201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56"/>
      <c r="B369" s="157"/>
      <c r="C369" s="179" t="s">
        <v>473</v>
      </c>
      <c r="D369" s="159"/>
      <c r="E369" s="160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49"/>
      <c r="Z369" s="149"/>
      <c r="AA369" s="149"/>
      <c r="AB369" s="149"/>
      <c r="AC369" s="149"/>
      <c r="AD369" s="149"/>
      <c r="AE369" s="149"/>
      <c r="AF369" s="149"/>
      <c r="AG369" s="149" t="s">
        <v>145</v>
      </c>
      <c r="AH369" s="149">
        <v>0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179" t="s">
        <v>474</v>
      </c>
      <c r="D370" s="159"/>
      <c r="E370" s="160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49"/>
      <c r="Z370" s="149"/>
      <c r="AA370" s="149"/>
      <c r="AB370" s="149"/>
      <c r="AC370" s="149"/>
      <c r="AD370" s="149"/>
      <c r="AE370" s="149"/>
      <c r="AF370" s="149"/>
      <c r="AG370" s="149" t="s">
        <v>145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179" t="s">
        <v>475</v>
      </c>
      <c r="D371" s="159"/>
      <c r="E371" s="160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49"/>
      <c r="Z371" s="149"/>
      <c r="AA371" s="149"/>
      <c r="AB371" s="149"/>
      <c r="AC371" s="149"/>
      <c r="AD371" s="149"/>
      <c r="AE371" s="149"/>
      <c r="AF371" s="149"/>
      <c r="AG371" s="149" t="s">
        <v>145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179" t="s">
        <v>640</v>
      </c>
      <c r="D372" s="159"/>
      <c r="E372" s="160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49"/>
      <c r="Z372" s="149"/>
      <c r="AA372" s="149"/>
      <c r="AB372" s="149"/>
      <c r="AC372" s="149"/>
      <c r="AD372" s="149"/>
      <c r="AE372" s="149"/>
      <c r="AF372" s="149"/>
      <c r="AG372" s="149" t="s">
        <v>145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179" t="s">
        <v>477</v>
      </c>
      <c r="D373" s="159"/>
      <c r="E373" s="160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49"/>
      <c r="Z373" s="149"/>
      <c r="AA373" s="149"/>
      <c r="AB373" s="149"/>
      <c r="AC373" s="149"/>
      <c r="AD373" s="149"/>
      <c r="AE373" s="149"/>
      <c r="AF373" s="149"/>
      <c r="AG373" s="149" t="s">
        <v>145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179" t="s">
        <v>641</v>
      </c>
      <c r="D374" s="159"/>
      <c r="E374" s="160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49"/>
      <c r="Z374" s="149"/>
      <c r="AA374" s="149"/>
      <c r="AB374" s="149"/>
      <c r="AC374" s="149"/>
      <c r="AD374" s="149"/>
      <c r="AE374" s="149"/>
      <c r="AF374" s="149"/>
      <c r="AG374" s="149" t="s">
        <v>145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179" t="s">
        <v>642</v>
      </c>
      <c r="D375" s="159"/>
      <c r="E375" s="160">
        <v>42</v>
      </c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49"/>
      <c r="Z375" s="149"/>
      <c r="AA375" s="149"/>
      <c r="AB375" s="149"/>
      <c r="AC375" s="149"/>
      <c r="AD375" s="149"/>
      <c r="AE375" s="149"/>
      <c r="AF375" s="149"/>
      <c r="AG375" s="149" t="s">
        <v>145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239"/>
      <c r="D376" s="240"/>
      <c r="E376" s="240"/>
      <c r="F376" s="240"/>
      <c r="G376" s="240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49"/>
      <c r="Z376" s="149"/>
      <c r="AA376" s="149"/>
      <c r="AB376" s="149"/>
      <c r="AC376" s="149"/>
      <c r="AD376" s="149"/>
      <c r="AE376" s="149"/>
      <c r="AF376" s="149"/>
      <c r="AG376" s="149" t="s">
        <v>148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68">
        <v>48</v>
      </c>
      <c r="B377" s="169" t="s">
        <v>643</v>
      </c>
      <c r="C377" s="178" t="s">
        <v>644</v>
      </c>
      <c r="D377" s="170" t="s">
        <v>303</v>
      </c>
      <c r="E377" s="171">
        <v>42</v>
      </c>
      <c r="F377" s="172"/>
      <c r="G377" s="173">
        <f>ROUND(E377*F377,2)</f>
        <v>0</v>
      </c>
      <c r="H377" s="172"/>
      <c r="I377" s="173">
        <f>ROUND(E377*H377,2)</f>
        <v>0</v>
      </c>
      <c r="J377" s="172"/>
      <c r="K377" s="173">
        <f>ROUND(E377*J377,2)</f>
        <v>0</v>
      </c>
      <c r="L377" s="173">
        <v>21</v>
      </c>
      <c r="M377" s="173">
        <f>G377*(1+L377/100)</f>
        <v>0</v>
      </c>
      <c r="N377" s="173">
        <v>2E-3</v>
      </c>
      <c r="O377" s="173">
        <f>ROUND(E377*N377,2)</f>
        <v>0.08</v>
      </c>
      <c r="P377" s="173">
        <v>0</v>
      </c>
      <c r="Q377" s="173">
        <f>ROUND(E377*P377,2)</f>
        <v>0</v>
      </c>
      <c r="R377" s="173"/>
      <c r="S377" s="173" t="s">
        <v>304</v>
      </c>
      <c r="T377" s="174" t="s">
        <v>139</v>
      </c>
      <c r="U377" s="158">
        <v>0</v>
      </c>
      <c r="V377" s="158">
        <f>ROUND(E377*U377,2)</f>
        <v>0</v>
      </c>
      <c r="W377" s="158"/>
      <c r="X377" s="158" t="s">
        <v>293</v>
      </c>
      <c r="Y377" s="149"/>
      <c r="Z377" s="149"/>
      <c r="AA377" s="149"/>
      <c r="AB377" s="149"/>
      <c r="AC377" s="149"/>
      <c r="AD377" s="149"/>
      <c r="AE377" s="149"/>
      <c r="AF377" s="149"/>
      <c r="AG377" s="149" t="s">
        <v>294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56"/>
      <c r="B378" s="157"/>
      <c r="C378" s="179" t="s">
        <v>473</v>
      </c>
      <c r="D378" s="159"/>
      <c r="E378" s="160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49"/>
      <c r="Z378" s="149"/>
      <c r="AA378" s="149"/>
      <c r="AB378" s="149"/>
      <c r="AC378" s="149"/>
      <c r="AD378" s="149"/>
      <c r="AE378" s="149"/>
      <c r="AF378" s="149"/>
      <c r="AG378" s="149" t="s">
        <v>145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179" t="s">
        <v>474</v>
      </c>
      <c r="D379" s="159"/>
      <c r="E379" s="160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49"/>
      <c r="Z379" s="149"/>
      <c r="AA379" s="149"/>
      <c r="AB379" s="149"/>
      <c r="AC379" s="149"/>
      <c r="AD379" s="149"/>
      <c r="AE379" s="149"/>
      <c r="AF379" s="149"/>
      <c r="AG379" s="149" t="s">
        <v>145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179" t="s">
        <v>475</v>
      </c>
      <c r="D380" s="159"/>
      <c r="E380" s="160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49"/>
      <c r="Z380" s="149"/>
      <c r="AA380" s="149"/>
      <c r="AB380" s="149"/>
      <c r="AC380" s="149"/>
      <c r="AD380" s="149"/>
      <c r="AE380" s="149"/>
      <c r="AF380" s="149"/>
      <c r="AG380" s="149" t="s">
        <v>145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179" t="s">
        <v>640</v>
      </c>
      <c r="D381" s="159"/>
      <c r="E381" s="160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49"/>
      <c r="Z381" s="149"/>
      <c r="AA381" s="149"/>
      <c r="AB381" s="149"/>
      <c r="AC381" s="149"/>
      <c r="AD381" s="149"/>
      <c r="AE381" s="149"/>
      <c r="AF381" s="149"/>
      <c r="AG381" s="149" t="s">
        <v>145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179" t="s">
        <v>477</v>
      </c>
      <c r="D382" s="159"/>
      <c r="E382" s="160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49"/>
      <c r="Z382" s="149"/>
      <c r="AA382" s="149"/>
      <c r="AB382" s="149"/>
      <c r="AC382" s="149"/>
      <c r="AD382" s="149"/>
      <c r="AE382" s="149"/>
      <c r="AF382" s="149"/>
      <c r="AG382" s="149" t="s">
        <v>145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179" t="s">
        <v>641</v>
      </c>
      <c r="D383" s="159"/>
      <c r="E383" s="160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49"/>
      <c r="Z383" s="149"/>
      <c r="AA383" s="149"/>
      <c r="AB383" s="149"/>
      <c r="AC383" s="149"/>
      <c r="AD383" s="149"/>
      <c r="AE383" s="149"/>
      <c r="AF383" s="149"/>
      <c r="AG383" s="149" t="s">
        <v>145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56"/>
      <c r="B384" s="157"/>
      <c r="C384" s="179" t="s">
        <v>642</v>
      </c>
      <c r="D384" s="159"/>
      <c r="E384" s="160">
        <v>42</v>
      </c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49"/>
      <c r="Z384" s="149"/>
      <c r="AA384" s="149"/>
      <c r="AB384" s="149"/>
      <c r="AC384" s="149"/>
      <c r="AD384" s="149"/>
      <c r="AE384" s="149"/>
      <c r="AF384" s="149"/>
      <c r="AG384" s="149" t="s">
        <v>145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239"/>
      <c r="D385" s="240"/>
      <c r="E385" s="240"/>
      <c r="F385" s="240"/>
      <c r="G385" s="240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49"/>
      <c r="Z385" s="149"/>
      <c r="AA385" s="149"/>
      <c r="AB385" s="149"/>
      <c r="AC385" s="149"/>
      <c r="AD385" s="149"/>
      <c r="AE385" s="149"/>
      <c r="AF385" s="149"/>
      <c r="AG385" s="149" t="s">
        <v>148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ht="22.5" outlineLevel="1" x14ac:dyDescent="0.2">
      <c r="A386" s="168">
        <v>49</v>
      </c>
      <c r="B386" s="169" t="s">
        <v>645</v>
      </c>
      <c r="C386" s="178" t="s">
        <v>646</v>
      </c>
      <c r="D386" s="170" t="s">
        <v>362</v>
      </c>
      <c r="E386" s="171">
        <v>1</v>
      </c>
      <c r="F386" s="172"/>
      <c r="G386" s="173">
        <f>ROUND(E386*F386,2)</f>
        <v>0</v>
      </c>
      <c r="H386" s="172"/>
      <c r="I386" s="173">
        <f>ROUND(E386*H386,2)</f>
        <v>0</v>
      </c>
      <c r="J386" s="172"/>
      <c r="K386" s="173">
        <f>ROUND(E386*J386,2)</f>
        <v>0</v>
      </c>
      <c r="L386" s="173">
        <v>21</v>
      </c>
      <c r="M386" s="173">
        <f>G386*(1+L386/100)</f>
        <v>0</v>
      </c>
      <c r="N386" s="173">
        <v>0</v>
      </c>
      <c r="O386" s="173">
        <f>ROUND(E386*N386,2)</f>
        <v>0</v>
      </c>
      <c r="P386" s="173">
        <v>0</v>
      </c>
      <c r="Q386" s="173">
        <f>ROUND(E386*P386,2)</f>
        <v>0</v>
      </c>
      <c r="R386" s="173"/>
      <c r="S386" s="173" t="s">
        <v>304</v>
      </c>
      <c r="T386" s="174" t="s">
        <v>139</v>
      </c>
      <c r="U386" s="158">
        <v>0</v>
      </c>
      <c r="V386" s="158">
        <f>ROUND(E386*U386,2)</f>
        <v>0</v>
      </c>
      <c r="W386" s="158"/>
      <c r="X386" s="158" t="s">
        <v>200</v>
      </c>
      <c r="Y386" s="149"/>
      <c r="Z386" s="149"/>
      <c r="AA386" s="149"/>
      <c r="AB386" s="149"/>
      <c r="AC386" s="149"/>
      <c r="AD386" s="149"/>
      <c r="AE386" s="149"/>
      <c r="AF386" s="149"/>
      <c r="AG386" s="149" t="s">
        <v>201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56"/>
      <c r="B387" s="157"/>
      <c r="C387" s="179" t="s">
        <v>473</v>
      </c>
      <c r="D387" s="159"/>
      <c r="E387" s="160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49"/>
      <c r="Z387" s="149"/>
      <c r="AA387" s="149"/>
      <c r="AB387" s="149"/>
      <c r="AC387" s="149"/>
      <c r="AD387" s="149"/>
      <c r="AE387" s="149"/>
      <c r="AF387" s="149"/>
      <c r="AG387" s="149" t="s">
        <v>145</v>
      </c>
      <c r="AH387" s="149">
        <v>0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56"/>
      <c r="B388" s="157"/>
      <c r="C388" s="179" t="s">
        <v>474</v>
      </c>
      <c r="D388" s="159"/>
      <c r="E388" s="160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49"/>
      <c r="Z388" s="149"/>
      <c r="AA388" s="149"/>
      <c r="AB388" s="149"/>
      <c r="AC388" s="149"/>
      <c r="AD388" s="149"/>
      <c r="AE388" s="149"/>
      <c r="AF388" s="149"/>
      <c r="AG388" s="149" t="s">
        <v>145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56"/>
      <c r="B389" s="157"/>
      <c r="C389" s="179" t="s">
        <v>477</v>
      </c>
      <c r="D389" s="159"/>
      <c r="E389" s="160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49"/>
      <c r="Z389" s="149"/>
      <c r="AA389" s="149"/>
      <c r="AB389" s="149"/>
      <c r="AC389" s="149"/>
      <c r="AD389" s="149"/>
      <c r="AE389" s="149"/>
      <c r="AF389" s="149"/>
      <c r="AG389" s="149" t="s">
        <v>145</v>
      </c>
      <c r="AH389" s="149">
        <v>0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56"/>
      <c r="B390" s="157"/>
      <c r="C390" s="179" t="s">
        <v>363</v>
      </c>
      <c r="D390" s="159"/>
      <c r="E390" s="160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49"/>
      <c r="Z390" s="149"/>
      <c r="AA390" s="149"/>
      <c r="AB390" s="149"/>
      <c r="AC390" s="149"/>
      <c r="AD390" s="149"/>
      <c r="AE390" s="149"/>
      <c r="AF390" s="149"/>
      <c r="AG390" s="149" t="s">
        <v>145</v>
      </c>
      <c r="AH390" s="149">
        <v>0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179" t="s">
        <v>75</v>
      </c>
      <c r="D391" s="159"/>
      <c r="E391" s="160">
        <v>1</v>
      </c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49"/>
      <c r="Z391" s="149"/>
      <c r="AA391" s="149"/>
      <c r="AB391" s="149"/>
      <c r="AC391" s="149"/>
      <c r="AD391" s="149"/>
      <c r="AE391" s="149"/>
      <c r="AF391" s="149"/>
      <c r="AG391" s="149" t="s">
        <v>145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56"/>
      <c r="B392" s="157"/>
      <c r="C392" s="239"/>
      <c r="D392" s="240"/>
      <c r="E392" s="240"/>
      <c r="F392" s="240"/>
      <c r="G392" s="240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49"/>
      <c r="Z392" s="149"/>
      <c r="AA392" s="149"/>
      <c r="AB392" s="149"/>
      <c r="AC392" s="149"/>
      <c r="AD392" s="149"/>
      <c r="AE392" s="149"/>
      <c r="AF392" s="149"/>
      <c r="AG392" s="149" t="s">
        <v>148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ht="22.5" outlineLevel="1" x14ac:dyDescent="0.2">
      <c r="A393" s="168">
        <v>50</v>
      </c>
      <c r="B393" s="169" t="s">
        <v>647</v>
      </c>
      <c r="C393" s="178" t="s">
        <v>648</v>
      </c>
      <c r="D393" s="170" t="s">
        <v>362</v>
      </c>
      <c r="E393" s="171">
        <v>1</v>
      </c>
      <c r="F393" s="172"/>
      <c r="G393" s="173">
        <f>ROUND(E393*F393,2)</f>
        <v>0</v>
      </c>
      <c r="H393" s="172"/>
      <c r="I393" s="173">
        <f>ROUND(E393*H393,2)</f>
        <v>0</v>
      </c>
      <c r="J393" s="172"/>
      <c r="K393" s="173">
        <f>ROUND(E393*J393,2)</f>
        <v>0</v>
      </c>
      <c r="L393" s="173">
        <v>21</v>
      </c>
      <c r="M393" s="173">
        <f>G393*(1+L393/100)</f>
        <v>0</v>
      </c>
      <c r="N393" s="173">
        <v>0</v>
      </c>
      <c r="O393" s="173">
        <f>ROUND(E393*N393,2)</f>
        <v>0</v>
      </c>
      <c r="P393" s="173">
        <v>0</v>
      </c>
      <c r="Q393" s="173">
        <f>ROUND(E393*P393,2)</f>
        <v>0</v>
      </c>
      <c r="R393" s="173"/>
      <c r="S393" s="173" t="s">
        <v>304</v>
      </c>
      <c r="T393" s="174" t="s">
        <v>139</v>
      </c>
      <c r="U393" s="158">
        <v>0</v>
      </c>
      <c r="V393" s="158">
        <f>ROUND(E393*U393,2)</f>
        <v>0</v>
      </c>
      <c r="W393" s="158"/>
      <c r="X393" s="158" t="s">
        <v>200</v>
      </c>
      <c r="Y393" s="149"/>
      <c r="Z393" s="149"/>
      <c r="AA393" s="149"/>
      <c r="AB393" s="149"/>
      <c r="AC393" s="149"/>
      <c r="AD393" s="149"/>
      <c r="AE393" s="149"/>
      <c r="AF393" s="149"/>
      <c r="AG393" s="149" t="s">
        <v>201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179" t="s">
        <v>473</v>
      </c>
      <c r="D394" s="159"/>
      <c r="E394" s="160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49"/>
      <c r="Z394" s="149"/>
      <c r="AA394" s="149"/>
      <c r="AB394" s="149"/>
      <c r="AC394" s="149"/>
      <c r="AD394" s="149"/>
      <c r="AE394" s="149"/>
      <c r="AF394" s="149"/>
      <c r="AG394" s="149" t="s">
        <v>145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56"/>
      <c r="B395" s="157"/>
      <c r="C395" s="179" t="s">
        <v>474</v>
      </c>
      <c r="D395" s="159"/>
      <c r="E395" s="160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49"/>
      <c r="Z395" s="149"/>
      <c r="AA395" s="149"/>
      <c r="AB395" s="149"/>
      <c r="AC395" s="149"/>
      <c r="AD395" s="149"/>
      <c r="AE395" s="149"/>
      <c r="AF395" s="149"/>
      <c r="AG395" s="149" t="s">
        <v>145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179" t="s">
        <v>475</v>
      </c>
      <c r="D396" s="159"/>
      <c r="E396" s="160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49"/>
      <c r="Z396" s="149"/>
      <c r="AA396" s="149"/>
      <c r="AB396" s="149"/>
      <c r="AC396" s="149"/>
      <c r="AD396" s="149"/>
      <c r="AE396" s="149"/>
      <c r="AF396" s="149"/>
      <c r="AG396" s="149" t="s">
        <v>145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56"/>
      <c r="B397" s="157"/>
      <c r="C397" s="179" t="s">
        <v>363</v>
      </c>
      <c r="D397" s="159"/>
      <c r="E397" s="160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49"/>
      <c r="Z397" s="149"/>
      <c r="AA397" s="149"/>
      <c r="AB397" s="149"/>
      <c r="AC397" s="149"/>
      <c r="AD397" s="149"/>
      <c r="AE397" s="149"/>
      <c r="AF397" s="149"/>
      <c r="AG397" s="149" t="s">
        <v>145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179" t="s">
        <v>75</v>
      </c>
      <c r="D398" s="159"/>
      <c r="E398" s="160">
        <v>1</v>
      </c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49"/>
      <c r="Z398" s="149"/>
      <c r="AA398" s="149"/>
      <c r="AB398" s="149"/>
      <c r="AC398" s="149"/>
      <c r="AD398" s="149"/>
      <c r="AE398" s="149"/>
      <c r="AF398" s="149"/>
      <c r="AG398" s="149" t="s">
        <v>145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56"/>
      <c r="B399" s="157"/>
      <c r="C399" s="239"/>
      <c r="D399" s="240"/>
      <c r="E399" s="240"/>
      <c r="F399" s="240"/>
      <c r="G399" s="240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49"/>
      <c r="Z399" s="149"/>
      <c r="AA399" s="149"/>
      <c r="AB399" s="149"/>
      <c r="AC399" s="149"/>
      <c r="AD399" s="149"/>
      <c r="AE399" s="149"/>
      <c r="AF399" s="149"/>
      <c r="AG399" s="149" t="s">
        <v>148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x14ac:dyDescent="0.2">
      <c r="A400" s="162" t="s">
        <v>133</v>
      </c>
      <c r="B400" s="163" t="s">
        <v>93</v>
      </c>
      <c r="C400" s="177" t="s">
        <v>94</v>
      </c>
      <c r="D400" s="164"/>
      <c r="E400" s="165"/>
      <c r="F400" s="166"/>
      <c r="G400" s="166">
        <f>SUMIF(AG401:AG417,"&lt;&gt;NOR",G401:G417)</f>
        <v>0</v>
      </c>
      <c r="H400" s="166"/>
      <c r="I400" s="166">
        <f>SUM(I401:I417)</f>
        <v>0</v>
      </c>
      <c r="J400" s="166"/>
      <c r="K400" s="166">
        <f>SUM(K401:K417)</f>
        <v>0</v>
      </c>
      <c r="L400" s="166"/>
      <c r="M400" s="166">
        <f>SUM(M401:M417)</f>
        <v>0</v>
      </c>
      <c r="N400" s="166"/>
      <c r="O400" s="166">
        <f>SUM(O401:O417)</f>
        <v>0</v>
      </c>
      <c r="P400" s="166"/>
      <c r="Q400" s="166">
        <f>SUM(Q401:Q417)</f>
        <v>0</v>
      </c>
      <c r="R400" s="166"/>
      <c r="S400" s="166"/>
      <c r="T400" s="167"/>
      <c r="U400" s="161"/>
      <c r="V400" s="161">
        <f>SUM(V401:V417)</f>
        <v>31.93</v>
      </c>
      <c r="W400" s="161"/>
      <c r="X400" s="161"/>
      <c r="AG400" t="s">
        <v>134</v>
      </c>
    </row>
    <row r="401" spans="1:60" ht="22.5" outlineLevel="1" x14ac:dyDescent="0.2">
      <c r="A401" s="168">
        <v>51</v>
      </c>
      <c r="B401" s="169" t="s">
        <v>450</v>
      </c>
      <c r="C401" s="178" t="s">
        <v>451</v>
      </c>
      <c r="D401" s="170" t="s">
        <v>269</v>
      </c>
      <c r="E401" s="171">
        <v>23.04</v>
      </c>
      <c r="F401" s="172"/>
      <c r="G401" s="173">
        <f>ROUND(E401*F401,2)</f>
        <v>0</v>
      </c>
      <c r="H401" s="172"/>
      <c r="I401" s="173">
        <f>ROUND(E401*H401,2)</f>
        <v>0</v>
      </c>
      <c r="J401" s="172"/>
      <c r="K401" s="173">
        <f>ROUND(E401*J401,2)</f>
        <v>0</v>
      </c>
      <c r="L401" s="173">
        <v>21</v>
      </c>
      <c r="M401" s="173">
        <f>G401*(1+L401/100)</f>
        <v>0</v>
      </c>
      <c r="N401" s="173">
        <v>0</v>
      </c>
      <c r="O401" s="173">
        <f>ROUND(E401*N401,2)</f>
        <v>0</v>
      </c>
      <c r="P401" s="173">
        <v>0</v>
      </c>
      <c r="Q401" s="173">
        <f>ROUND(E401*P401,2)</f>
        <v>0</v>
      </c>
      <c r="R401" s="173" t="s">
        <v>199</v>
      </c>
      <c r="S401" s="173" t="s">
        <v>138</v>
      </c>
      <c r="T401" s="174" t="s">
        <v>649</v>
      </c>
      <c r="U401" s="158">
        <v>0.01</v>
      </c>
      <c r="V401" s="158">
        <f>ROUND(E401*U401,2)</f>
        <v>0.23</v>
      </c>
      <c r="W401" s="158"/>
      <c r="X401" s="158" t="s">
        <v>452</v>
      </c>
      <c r="Y401" s="149"/>
      <c r="Z401" s="149"/>
      <c r="AA401" s="149"/>
      <c r="AB401" s="149"/>
      <c r="AC401" s="149"/>
      <c r="AD401" s="149"/>
      <c r="AE401" s="149"/>
      <c r="AF401" s="149"/>
      <c r="AG401" s="149" t="s">
        <v>453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254"/>
      <c r="D402" s="255"/>
      <c r="E402" s="255"/>
      <c r="F402" s="255"/>
      <c r="G402" s="255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49"/>
      <c r="Z402" s="149"/>
      <c r="AA402" s="149"/>
      <c r="AB402" s="149"/>
      <c r="AC402" s="149"/>
      <c r="AD402" s="149"/>
      <c r="AE402" s="149"/>
      <c r="AF402" s="149"/>
      <c r="AG402" s="149" t="s">
        <v>148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ht="22.5" outlineLevel="1" x14ac:dyDescent="0.2">
      <c r="A403" s="168">
        <v>52</v>
      </c>
      <c r="B403" s="169" t="s">
        <v>454</v>
      </c>
      <c r="C403" s="178" t="s">
        <v>455</v>
      </c>
      <c r="D403" s="170" t="s">
        <v>269</v>
      </c>
      <c r="E403" s="171">
        <v>23.04</v>
      </c>
      <c r="F403" s="172"/>
      <c r="G403" s="173">
        <f>ROUND(E403*F403,2)</f>
        <v>0</v>
      </c>
      <c r="H403" s="172"/>
      <c r="I403" s="173">
        <f>ROUND(E403*H403,2)</f>
        <v>0</v>
      </c>
      <c r="J403" s="172"/>
      <c r="K403" s="173">
        <f>ROUND(E403*J403,2)</f>
        <v>0</v>
      </c>
      <c r="L403" s="173">
        <v>21</v>
      </c>
      <c r="M403" s="173">
        <f>G403*(1+L403/100)</f>
        <v>0</v>
      </c>
      <c r="N403" s="173">
        <v>0</v>
      </c>
      <c r="O403" s="173">
        <f>ROUND(E403*N403,2)</f>
        <v>0</v>
      </c>
      <c r="P403" s="173">
        <v>0</v>
      </c>
      <c r="Q403" s="173">
        <f>ROUND(E403*P403,2)</f>
        <v>0</v>
      </c>
      <c r="R403" s="173" t="s">
        <v>199</v>
      </c>
      <c r="S403" s="173" t="s">
        <v>138</v>
      </c>
      <c r="T403" s="174" t="s">
        <v>139</v>
      </c>
      <c r="U403" s="158">
        <v>0</v>
      </c>
      <c r="V403" s="158">
        <f>ROUND(E403*U403,2)</f>
        <v>0</v>
      </c>
      <c r="W403" s="158"/>
      <c r="X403" s="158" t="s">
        <v>452</v>
      </c>
      <c r="Y403" s="149"/>
      <c r="Z403" s="149"/>
      <c r="AA403" s="149"/>
      <c r="AB403" s="149"/>
      <c r="AC403" s="149"/>
      <c r="AD403" s="149"/>
      <c r="AE403" s="149"/>
      <c r="AF403" s="149"/>
      <c r="AG403" s="149" t="s">
        <v>453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6"/>
      <c r="B404" s="157"/>
      <c r="C404" s="254"/>
      <c r="D404" s="255"/>
      <c r="E404" s="255"/>
      <c r="F404" s="255"/>
      <c r="G404" s="255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49"/>
      <c r="Z404" s="149"/>
      <c r="AA404" s="149"/>
      <c r="AB404" s="149"/>
      <c r="AC404" s="149"/>
      <c r="AD404" s="149"/>
      <c r="AE404" s="149"/>
      <c r="AF404" s="149"/>
      <c r="AG404" s="149" t="s">
        <v>148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ht="22.5" outlineLevel="1" x14ac:dyDescent="0.2">
      <c r="A405" s="168">
        <v>53</v>
      </c>
      <c r="B405" s="169" t="s">
        <v>456</v>
      </c>
      <c r="C405" s="178" t="s">
        <v>457</v>
      </c>
      <c r="D405" s="170" t="s">
        <v>269</v>
      </c>
      <c r="E405" s="171">
        <v>23.04</v>
      </c>
      <c r="F405" s="172"/>
      <c r="G405" s="173">
        <f>ROUND(E405*F405,2)</f>
        <v>0</v>
      </c>
      <c r="H405" s="172"/>
      <c r="I405" s="173">
        <f>ROUND(E405*H405,2)</f>
        <v>0</v>
      </c>
      <c r="J405" s="172"/>
      <c r="K405" s="173">
        <f>ROUND(E405*J405,2)</f>
        <v>0</v>
      </c>
      <c r="L405" s="173">
        <v>21</v>
      </c>
      <c r="M405" s="173">
        <f>G405*(1+L405/100)</f>
        <v>0</v>
      </c>
      <c r="N405" s="173">
        <v>0</v>
      </c>
      <c r="O405" s="173">
        <f>ROUND(E405*N405,2)</f>
        <v>0</v>
      </c>
      <c r="P405" s="173">
        <v>0</v>
      </c>
      <c r="Q405" s="173">
        <f>ROUND(E405*P405,2)</f>
        <v>0</v>
      </c>
      <c r="R405" s="173" t="s">
        <v>199</v>
      </c>
      <c r="S405" s="173" t="s">
        <v>138</v>
      </c>
      <c r="T405" s="174" t="s">
        <v>139</v>
      </c>
      <c r="U405" s="158">
        <v>0.68799999999999994</v>
      </c>
      <c r="V405" s="158">
        <f>ROUND(E405*U405,2)</f>
        <v>15.85</v>
      </c>
      <c r="W405" s="158"/>
      <c r="X405" s="158" t="s">
        <v>452</v>
      </c>
      <c r="Y405" s="149"/>
      <c r="Z405" s="149"/>
      <c r="AA405" s="149"/>
      <c r="AB405" s="149"/>
      <c r="AC405" s="149"/>
      <c r="AD405" s="149"/>
      <c r="AE405" s="149"/>
      <c r="AF405" s="149"/>
      <c r="AG405" s="149" t="s">
        <v>453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56"/>
      <c r="B406" s="157"/>
      <c r="C406" s="254"/>
      <c r="D406" s="255"/>
      <c r="E406" s="255"/>
      <c r="F406" s="255"/>
      <c r="G406" s="255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49"/>
      <c r="Z406" s="149"/>
      <c r="AA406" s="149"/>
      <c r="AB406" s="149"/>
      <c r="AC406" s="149"/>
      <c r="AD406" s="149"/>
      <c r="AE406" s="149"/>
      <c r="AF406" s="149"/>
      <c r="AG406" s="149" t="s">
        <v>148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ht="22.5" outlineLevel="1" x14ac:dyDescent="0.2">
      <c r="A407" s="168">
        <v>54</v>
      </c>
      <c r="B407" s="169" t="s">
        <v>458</v>
      </c>
      <c r="C407" s="178" t="s">
        <v>459</v>
      </c>
      <c r="D407" s="170" t="s">
        <v>269</v>
      </c>
      <c r="E407" s="171">
        <v>23.04</v>
      </c>
      <c r="F407" s="172"/>
      <c r="G407" s="173">
        <f>ROUND(E407*F407,2)</f>
        <v>0</v>
      </c>
      <c r="H407" s="172"/>
      <c r="I407" s="173">
        <f>ROUND(E407*H407,2)</f>
        <v>0</v>
      </c>
      <c r="J407" s="172"/>
      <c r="K407" s="173">
        <f>ROUND(E407*J407,2)</f>
        <v>0</v>
      </c>
      <c r="L407" s="173">
        <v>21</v>
      </c>
      <c r="M407" s="173">
        <f>G407*(1+L407/100)</f>
        <v>0</v>
      </c>
      <c r="N407" s="173">
        <v>0</v>
      </c>
      <c r="O407" s="173">
        <f>ROUND(E407*N407,2)</f>
        <v>0</v>
      </c>
      <c r="P407" s="173">
        <v>0</v>
      </c>
      <c r="Q407" s="173">
        <f>ROUND(E407*P407,2)</f>
        <v>0</v>
      </c>
      <c r="R407" s="173" t="s">
        <v>199</v>
      </c>
      <c r="S407" s="173" t="s">
        <v>138</v>
      </c>
      <c r="T407" s="174" t="s">
        <v>139</v>
      </c>
      <c r="U407" s="158">
        <v>0</v>
      </c>
      <c r="V407" s="158">
        <f>ROUND(E407*U407,2)</f>
        <v>0</v>
      </c>
      <c r="W407" s="158"/>
      <c r="X407" s="158" t="s">
        <v>452</v>
      </c>
      <c r="Y407" s="149"/>
      <c r="Z407" s="149"/>
      <c r="AA407" s="149"/>
      <c r="AB407" s="149"/>
      <c r="AC407" s="149"/>
      <c r="AD407" s="149"/>
      <c r="AE407" s="149"/>
      <c r="AF407" s="149"/>
      <c r="AG407" s="149" t="s">
        <v>453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56"/>
      <c r="B408" s="157"/>
      <c r="C408" s="254"/>
      <c r="D408" s="255"/>
      <c r="E408" s="255"/>
      <c r="F408" s="255"/>
      <c r="G408" s="255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49"/>
      <c r="Z408" s="149"/>
      <c r="AA408" s="149"/>
      <c r="AB408" s="149"/>
      <c r="AC408" s="149"/>
      <c r="AD408" s="149"/>
      <c r="AE408" s="149"/>
      <c r="AF408" s="149"/>
      <c r="AG408" s="149" t="s">
        <v>148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68">
        <v>55</v>
      </c>
      <c r="B409" s="169" t="s">
        <v>460</v>
      </c>
      <c r="C409" s="178" t="s">
        <v>461</v>
      </c>
      <c r="D409" s="170" t="s">
        <v>269</v>
      </c>
      <c r="E409" s="171">
        <v>23.04</v>
      </c>
      <c r="F409" s="172"/>
      <c r="G409" s="173">
        <f>ROUND(E409*F409,2)</f>
        <v>0</v>
      </c>
      <c r="H409" s="172"/>
      <c r="I409" s="173">
        <f>ROUND(E409*H409,2)</f>
        <v>0</v>
      </c>
      <c r="J409" s="172"/>
      <c r="K409" s="173">
        <f>ROUND(E409*J409,2)</f>
        <v>0</v>
      </c>
      <c r="L409" s="173">
        <v>21</v>
      </c>
      <c r="M409" s="173">
        <f>G409*(1+L409/100)</f>
        <v>0</v>
      </c>
      <c r="N409" s="173">
        <v>0</v>
      </c>
      <c r="O409" s="173">
        <f>ROUND(E409*N409,2)</f>
        <v>0</v>
      </c>
      <c r="P409" s="173">
        <v>0</v>
      </c>
      <c r="Q409" s="173">
        <f>ROUND(E409*P409,2)</f>
        <v>0</v>
      </c>
      <c r="R409" s="173" t="s">
        <v>199</v>
      </c>
      <c r="S409" s="173" t="s">
        <v>138</v>
      </c>
      <c r="T409" s="174" t="s">
        <v>139</v>
      </c>
      <c r="U409" s="158">
        <v>0.68799999999999994</v>
      </c>
      <c r="V409" s="158">
        <f>ROUND(E409*U409,2)</f>
        <v>15.85</v>
      </c>
      <c r="W409" s="158"/>
      <c r="X409" s="158" t="s">
        <v>452</v>
      </c>
      <c r="Y409" s="149"/>
      <c r="Z409" s="149"/>
      <c r="AA409" s="149"/>
      <c r="AB409" s="149"/>
      <c r="AC409" s="149"/>
      <c r="AD409" s="149"/>
      <c r="AE409" s="149"/>
      <c r="AF409" s="149"/>
      <c r="AG409" s="149" t="s">
        <v>453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250" t="s">
        <v>462</v>
      </c>
      <c r="D410" s="251"/>
      <c r="E410" s="251"/>
      <c r="F410" s="251"/>
      <c r="G410" s="251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49"/>
      <c r="Z410" s="149"/>
      <c r="AA410" s="149"/>
      <c r="AB410" s="149"/>
      <c r="AC410" s="149"/>
      <c r="AD410" s="149"/>
      <c r="AE410" s="149"/>
      <c r="AF410" s="149"/>
      <c r="AG410" s="149" t="s">
        <v>216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6"/>
      <c r="B411" s="157"/>
      <c r="C411" s="239"/>
      <c r="D411" s="240"/>
      <c r="E411" s="240"/>
      <c r="F411" s="240"/>
      <c r="G411" s="240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49"/>
      <c r="Z411" s="149"/>
      <c r="AA411" s="149"/>
      <c r="AB411" s="149"/>
      <c r="AC411" s="149"/>
      <c r="AD411" s="149"/>
      <c r="AE411" s="149"/>
      <c r="AF411" s="149"/>
      <c r="AG411" s="149" t="s">
        <v>148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68">
        <v>56</v>
      </c>
      <c r="B412" s="169" t="s">
        <v>463</v>
      </c>
      <c r="C412" s="178" t="s">
        <v>464</v>
      </c>
      <c r="D412" s="170" t="s">
        <v>269</v>
      </c>
      <c r="E412" s="171">
        <v>23.04</v>
      </c>
      <c r="F412" s="172"/>
      <c r="G412" s="173">
        <f>ROUND(E412*F412,2)</f>
        <v>0</v>
      </c>
      <c r="H412" s="172"/>
      <c r="I412" s="173">
        <f>ROUND(E412*H412,2)</f>
        <v>0</v>
      </c>
      <c r="J412" s="172"/>
      <c r="K412" s="173">
        <f>ROUND(E412*J412,2)</f>
        <v>0</v>
      </c>
      <c r="L412" s="173">
        <v>21</v>
      </c>
      <c r="M412" s="173">
        <f>G412*(1+L412/100)</f>
        <v>0</v>
      </c>
      <c r="N412" s="173">
        <v>0</v>
      </c>
      <c r="O412" s="173">
        <f>ROUND(E412*N412,2)</f>
        <v>0</v>
      </c>
      <c r="P412" s="173">
        <v>0</v>
      </c>
      <c r="Q412" s="173">
        <f>ROUND(E412*P412,2)</f>
        <v>0</v>
      </c>
      <c r="R412" s="173" t="s">
        <v>465</v>
      </c>
      <c r="S412" s="173" t="s">
        <v>138</v>
      </c>
      <c r="T412" s="174" t="s">
        <v>649</v>
      </c>
      <c r="U412" s="158">
        <v>0</v>
      </c>
      <c r="V412" s="158">
        <f>ROUND(E412*U412,2)</f>
        <v>0</v>
      </c>
      <c r="W412" s="158"/>
      <c r="X412" s="158" t="s">
        <v>452</v>
      </c>
      <c r="Y412" s="149"/>
      <c r="Z412" s="149"/>
      <c r="AA412" s="149"/>
      <c r="AB412" s="149"/>
      <c r="AC412" s="149"/>
      <c r="AD412" s="149"/>
      <c r="AE412" s="149"/>
      <c r="AF412" s="149"/>
      <c r="AG412" s="149" t="s">
        <v>453</v>
      </c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254"/>
      <c r="D413" s="255"/>
      <c r="E413" s="255"/>
      <c r="F413" s="255"/>
      <c r="G413" s="255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49"/>
      <c r="Z413" s="149"/>
      <c r="AA413" s="149"/>
      <c r="AB413" s="149"/>
      <c r="AC413" s="149"/>
      <c r="AD413" s="149"/>
      <c r="AE413" s="149"/>
      <c r="AF413" s="149"/>
      <c r="AG413" s="149" t="s">
        <v>148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68">
        <v>57</v>
      </c>
      <c r="B414" s="169" t="s">
        <v>267</v>
      </c>
      <c r="C414" s="178" t="s">
        <v>268</v>
      </c>
      <c r="D414" s="170" t="s">
        <v>269</v>
      </c>
      <c r="E414" s="171">
        <v>16.704000000000001</v>
      </c>
      <c r="F414" s="172"/>
      <c r="G414" s="173">
        <f>ROUND(E414*F414,2)</f>
        <v>0</v>
      </c>
      <c r="H414" s="172"/>
      <c r="I414" s="173">
        <f>ROUND(E414*H414,2)</f>
        <v>0</v>
      </c>
      <c r="J414" s="172"/>
      <c r="K414" s="173">
        <f>ROUND(E414*J414,2)</f>
        <v>0</v>
      </c>
      <c r="L414" s="173">
        <v>21</v>
      </c>
      <c r="M414" s="173">
        <f>G414*(1+L414/100)</f>
        <v>0</v>
      </c>
      <c r="N414" s="173">
        <v>0</v>
      </c>
      <c r="O414" s="173">
        <f>ROUND(E414*N414,2)</f>
        <v>0</v>
      </c>
      <c r="P414" s="173">
        <v>0</v>
      </c>
      <c r="Q414" s="173">
        <f>ROUND(E414*P414,2)</f>
        <v>0</v>
      </c>
      <c r="R414" s="173" t="s">
        <v>220</v>
      </c>
      <c r="S414" s="173" t="s">
        <v>138</v>
      </c>
      <c r="T414" s="174" t="s">
        <v>139</v>
      </c>
      <c r="U414" s="158">
        <v>0</v>
      </c>
      <c r="V414" s="158">
        <f>ROUND(E414*U414,2)</f>
        <v>0</v>
      </c>
      <c r="W414" s="158"/>
      <c r="X414" s="158" t="s">
        <v>200</v>
      </c>
      <c r="Y414" s="149"/>
      <c r="Z414" s="149"/>
      <c r="AA414" s="149"/>
      <c r="AB414" s="149"/>
      <c r="AC414" s="149"/>
      <c r="AD414" s="149"/>
      <c r="AE414" s="149"/>
      <c r="AF414" s="149"/>
      <c r="AG414" s="149" t="s">
        <v>201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56"/>
      <c r="B415" s="157"/>
      <c r="C415" s="179" t="s">
        <v>467</v>
      </c>
      <c r="D415" s="159"/>
      <c r="E415" s="160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49"/>
      <c r="Z415" s="149"/>
      <c r="AA415" s="149"/>
      <c r="AB415" s="149"/>
      <c r="AC415" s="149"/>
      <c r="AD415" s="149"/>
      <c r="AE415" s="149"/>
      <c r="AF415" s="149"/>
      <c r="AG415" s="149" t="s">
        <v>145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6"/>
      <c r="B416" s="157"/>
      <c r="C416" s="179" t="s">
        <v>650</v>
      </c>
      <c r="D416" s="159"/>
      <c r="E416" s="160">
        <v>16.7</v>
      </c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49"/>
      <c r="Z416" s="149"/>
      <c r="AA416" s="149"/>
      <c r="AB416" s="149"/>
      <c r="AC416" s="149"/>
      <c r="AD416" s="149"/>
      <c r="AE416" s="149"/>
      <c r="AF416" s="149"/>
      <c r="AG416" s="149" t="s">
        <v>145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239"/>
      <c r="D417" s="240"/>
      <c r="E417" s="240"/>
      <c r="F417" s="240"/>
      <c r="G417" s="240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49"/>
      <c r="Z417" s="149"/>
      <c r="AA417" s="149"/>
      <c r="AB417" s="149"/>
      <c r="AC417" s="149"/>
      <c r="AD417" s="149"/>
      <c r="AE417" s="149"/>
      <c r="AF417" s="149"/>
      <c r="AG417" s="149" t="s">
        <v>148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x14ac:dyDescent="0.2">
      <c r="A418" s="162" t="s">
        <v>133</v>
      </c>
      <c r="B418" s="163" t="s">
        <v>95</v>
      </c>
      <c r="C418" s="177" t="s">
        <v>96</v>
      </c>
      <c r="D418" s="164"/>
      <c r="E418" s="165"/>
      <c r="F418" s="166"/>
      <c r="G418" s="166">
        <f>SUMIF(AG419:AG421,"&lt;&gt;NOR",G419:G421)</f>
        <v>0</v>
      </c>
      <c r="H418" s="166"/>
      <c r="I418" s="166">
        <f>SUM(I419:I421)</f>
        <v>0</v>
      </c>
      <c r="J418" s="166"/>
      <c r="K418" s="166">
        <f>SUM(K419:K421)</f>
        <v>0</v>
      </c>
      <c r="L418" s="166"/>
      <c r="M418" s="166">
        <f>SUM(M419:M421)</f>
        <v>0</v>
      </c>
      <c r="N418" s="166"/>
      <c r="O418" s="166">
        <f>SUM(O419:O421)</f>
        <v>0</v>
      </c>
      <c r="P418" s="166"/>
      <c r="Q418" s="166">
        <f>SUM(Q419:Q421)</f>
        <v>0</v>
      </c>
      <c r="R418" s="166"/>
      <c r="S418" s="166"/>
      <c r="T418" s="167"/>
      <c r="U418" s="161"/>
      <c r="V418" s="161">
        <f>SUM(V419:V421)</f>
        <v>47.79</v>
      </c>
      <c r="W418" s="161"/>
      <c r="X418" s="161"/>
      <c r="AG418" t="s">
        <v>134</v>
      </c>
    </row>
    <row r="419" spans="1:60" ht="22.5" outlineLevel="1" x14ac:dyDescent="0.2">
      <c r="A419" s="168">
        <v>58</v>
      </c>
      <c r="B419" s="169" t="s">
        <v>651</v>
      </c>
      <c r="C419" s="178" t="s">
        <v>652</v>
      </c>
      <c r="D419" s="170" t="s">
        <v>269</v>
      </c>
      <c r="E419" s="171">
        <v>227.56811999999999</v>
      </c>
      <c r="F419" s="172"/>
      <c r="G419" s="173">
        <f>ROUND(E419*F419,2)</f>
        <v>0</v>
      </c>
      <c r="H419" s="172"/>
      <c r="I419" s="173">
        <f>ROUND(E419*H419,2)</f>
        <v>0</v>
      </c>
      <c r="J419" s="172"/>
      <c r="K419" s="173">
        <f>ROUND(E419*J419,2)</f>
        <v>0</v>
      </c>
      <c r="L419" s="173">
        <v>21</v>
      </c>
      <c r="M419" s="173">
        <f>G419*(1+L419/100)</f>
        <v>0</v>
      </c>
      <c r="N419" s="173">
        <v>0</v>
      </c>
      <c r="O419" s="173">
        <f>ROUND(E419*N419,2)</f>
        <v>0</v>
      </c>
      <c r="P419" s="173">
        <v>0</v>
      </c>
      <c r="Q419" s="173">
        <f>ROUND(E419*P419,2)</f>
        <v>0</v>
      </c>
      <c r="R419" s="173" t="s">
        <v>554</v>
      </c>
      <c r="S419" s="173" t="s">
        <v>138</v>
      </c>
      <c r="T419" s="174" t="s">
        <v>649</v>
      </c>
      <c r="U419" s="158">
        <v>0.21</v>
      </c>
      <c r="V419" s="158">
        <f>ROUND(E419*U419,2)</f>
        <v>47.79</v>
      </c>
      <c r="W419" s="158"/>
      <c r="X419" s="158" t="s">
        <v>96</v>
      </c>
      <c r="Y419" s="149"/>
      <c r="Z419" s="149"/>
      <c r="AA419" s="149"/>
      <c r="AB419" s="149"/>
      <c r="AC419" s="149"/>
      <c r="AD419" s="149"/>
      <c r="AE419" s="149"/>
      <c r="AF419" s="149"/>
      <c r="AG419" s="149" t="s">
        <v>471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6"/>
      <c r="B420" s="157"/>
      <c r="C420" s="250" t="s">
        <v>653</v>
      </c>
      <c r="D420" s="251"/>
      <c r="E420" s="251"/>
      <c r="F420" s="251"/>
      <c r="G420" s="251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49"/>
      <c r="Z420" s="149"/>
      <c r="AA420" s="149"/>
      <c r="AB420" s="149"/>
      <c r="AC420" s="149"/>
      <c r="AD420" s="149"/>
      <c r="AE420" s="149"/>
      <c r="AF420" s="149"/>
      <c r="AG420" s="149" t="s">
        <v>216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239"/>
      <c r="D421" s="240"/>
      <c r="E421" s="240"/>
      <c r="F421" s="240"/>
      <c r="G421" s="240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49"/>
      <c r="Z421" s="149"/>
      <c r="AA421" s="149"/>
      <c r="AB421" s="149"/>
      <c r="AC421" s="149"/>
      <c r="AD421" s="149"/>
      <c r="AE421" s="149"/>
      <c r="AF421" s="149"/>
      <c r="AG421" s="149" t="s">
        <v>148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x14ac:dyDescent="0.2">
      <c r="A422" s="3"/>
      <c r="B422" s="4"/>
      <c r="C422" s="180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AE422">
        <v>15</v>
      </c>
      <c r="AF422">
        <v>21</v>
      </c>
      <c r="AG422" t="s">
        <v>120</v>
      </c>
    </row>
    <row r="423" spans="1:60" x14ac:dyDescent="0.2">
      <c r="A423" s="152"/>
      <c r="B423" s="153" t="s">
        <v>29</v>
      </c>
      <c r="C423" s="181"/>
      <c r="D423" s="154"/>
      <c r="E423" s="155"/>
      <c r="F423" s="155"/>
      <c r="G423" s="176">
        <f>G8+G24+G91+G106+G144+G204+G400+G418</f>
        <v>0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AE423">
        <f>SUMIF(L7:L421,AE422,G7:G421)</f>
        <v>0</v>
      </c>
      <c r="AF423">
        <f>SUMIF(L7:L421,AF422,G7:G421)</f>
        <v>0</v>
      </c>
      <c r="AG423" t="s">
        <v>182</v>
      </c>
    </row>
    <row r="424" spans="1:60" x14ac:dyDescent="0.2">
      <c r="C424" s="182"/>
      <c r="D424" s="10"/>
      <c r="AG424" t="s">
        <v>183</v>
      </c>
    </row>
    <row r="425" spans="1:60" x14ac:dyDescent="0.2">
      <c r="D425" s="10"/>
    </row>
    <row r="426" spans="1:60" x14ac:dyDescent="0.2">
      <c r="D426" s="10"/>
    </row>
    <row r="427" spans="1:60" x14ac:dyDescent="0.2">
      <c r="D427" s="10"/>
    </row>
    <row r="428" spans="1:60" x14ac:dyDescent="0.2">
      <c r="D428" s="10"/>
    </row>
    <row r="429" spans="1:60" x14ac:dyDescent="0.2">
      <c r="D429" s="10"/>
    </row>
    <row r="430" spans="1:60" x14ac:dyDescent="0.2">
      <c r="D430" s="10"/>
    </row>
    <row r="431" spans="1:60" x14ac:dyDescent="0.2">
      <c r="D431" s="10"/>
    </row>
    <row r="432" spans="1:60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5">
    <mergeCell ref="C421:G421"/>
    <mergeCell ref="C408:G408"/>
    <mergeCell ref="C410:G410"/>
    <mergeCell ref="C411:G411"/>
    <mergeCell ref="C413:G413"/>
    <mergeCell ref="C417:G417"/>
    <mergeCell ref="C420:G420"/>
    <mergeCell ref="C406:G406"/>
    <mergeCell ref="C345:G345"/>
    <mergeCell ref="C352:G352"/>
    <mergeCell ref="C359:G359"/>
    <mergeCell ref="C363:G363"/>
    <mergeCell ref="C367:G367"/>
    <mergeCell ref="C376:G376"/>
    <mergeCell ref="C385:G385"/>
    <mergeCell ref="C392:G392"/>
    <mergeCell ref="C399:G399"/>
    <mergeCell ref="C402:G402"/>
    <mergeCell ref="C404:G404"/>
    <mergeCell ref="C341:G341"/>
    <mergeCell ref="C267:G267"/>
    <mergeCell ref="C276:G276"/>
    <mergeCell ref="C278:G278"/>
    <mergeCell ref="C286:G286"/>
    <mergeCell ref="C291:G291"/>
    <mergeCell ref="C293:G293"/>
    <mergeCell ref="C296:G296"/>
    <mergeCell ref="C305:G305"/>
    <mergeCell ref="C314:G314"/>
    <mergeCell ref="C323:G323"/>
    <mergeCell ref="C332:G332"/>
    <mergeCell ref="C259:G259"/>
    <mergeCell ref="C195:G195"/>
    <mergeCell ref="C203:G203"/>
    <mergeCell ref="C208:G208"/>
    <mergeCell ref="C210:G210"/>
    <mergeCell ref="C218:G218"/>
    <mergeCell ref="C222:G222"/>
    <mergeCell ref="C224:G224"/>
    <mergeCell ref="C232:G232"/>
    <mergeCell ref="C241:G241"/>
    <mergeCell ref="C249:G249"/>
    <mergeCell ref="C257:G257"/>
    <mergeCell ref="C193:G193"/>
    <mergeCell ref="C126:G126"/>
    <mergeCell ref="C128:G128"/>
    <mergeCell ref="C129:G129"/>
    <mergeCell ref="C139:G139"/>
    <mergeCell ref="C143:G143"/>
    <mergeCell ref="C146:G146"/>
    <mergeCell ref="C156:G156"/>
    <mergeCell ref="C165:G165"/>
    <mergeCell ref="C172:G172"/>
    <mergeCell ref="C179:G179"/>
    <mergeCell ref="C186:G186"/>
    <mergeCell ref="C118:G118"/>
    <mergeCell ref="C80:G80"/>
    <mergeCell ref="C82:G82"/>
    <mergeCell ref="C85:G85"/>
    <mergeCell ref="C87:G87"/>
    <mergeCell ref="C90:G90"/>
    <mergeCell ref="C93:G93"/>
    <mergeCell ref="C99:G99"/>
    <mergeCell ref="C101:G101"/>
    <mergeCell ref="C105:G105"/>
    <mergeCell ref="C110:G110"/>
    <mergeCell ref="C114:G114"/>
    <mergeCell ref="C70:G70"/>
    <mergeCell ref="C20:G20"/>
    <mergeCell ref="C23:G23"/>
    <mergeCell ref="C26:G26"/>
    <mergeCell ref="C27:G27"/>
    <mergeCell ref="C33:G33"/>
    <mergeCell ref="C35:G35"/>
    <mergeCell ref="C48:G48"/>
    <mergeCell ref="C50:G50"/>
    <mergeCell ref="C56:G56"/>
    <mergeCell ref="C58:G58"/>
    <mergeCell ref="C68:G68"/>
    <mergeCell ref="C18:G18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107</v>
      </c>
      <c r="B1" s="241"/>
      <c r="C1" s="241"/>
      <c r="D1" s="241"/>
      <c r="E1" s="241"/>
      <c r="F1" s="241"/>
      <c r="G1" s="241"/>
      <c r="AG1" t="s">
        <v>108</v>
      </c>
    </row>
    <row r="2" spans="1:60" ht="24.95" customHeight="1" x14ac:dyDescent="0.2">
      <c r="A2" s="141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109</v>
      </c>
    </row>
    <row r="3" spans="1:60" ht="24.95" customHeight="1" x14ac:dyDescent="0.2">
      <c r="A3" s="141" t="s">
        <v>8</v>
      </c>
      <c r="B3" s="49" t="s">
        <v>62</v>
      </c>
      <c r="C3" s="242" t="s">
        <v>63</v>
      </c>
      <c r="D3" s="243"/>
      <c r="E3" s="243"/>
      <c r="F3" s="243"/>
      <c r="G3" s="244"/>
      <c r="AC3" s="123" t="s">
        <v>109</v>
      </c>
      <c r="AG3" t="s">
        <v>110</v>
      </c>
    </row>
    <row r="4" spans="1:60" ht="24.95" customHeight="1" x14ac:dyDescent="0.2">
      <c r="A4" s="142" t="s">
        <v>9</v>
      </c>
      <c r="B4" s="143" t="s">
        <v>64</v>
      </c>
      <c r="C4" s="245" t="s">
        <v>65</v>
      </c>
      <c r="D4" s="246"/>
      <c r="E4" s="246"/>
      <c r="F4" s="246"/>
      <c r="G4" s="247"/>
      <c r="AG4" t="s">
        <v>111</v>
      </c>
    </row>
    <row r="5" spans="1:60" x14ac:dyDescent="0.2">
      <c r="D5" s="10"/>
    </row>
    <row r="6" spans="1:60" ht="38.25" x14ac:dyDescent="0.2">
      <c r="A6" s="145" t="s">
        <v>112</v>
      </c>
      <c r="B6" s="147" t="s">
        <v>113</v>
      </c>
      <c r="C6" s="147" t="s">
        <v>114</v>
      </c>
      <c r="D6" s="146" t="s">
        <v>115</v>
      </c>
      <c r="E6" s="145" t="s">
        <v>116</v>
      </c>
      <c r="F6" s="144" t="s">
        <v>117</v>
      </c>
      <c r="G6" s="145" t="s">
        <v>29</v>
      </c>
      <c r="H6" s="148" t="s">
        <v>30</v>
      </c>
      <c r="I6" s="148" t="s">
        <v>118</v>
      </c>
      <c r="J6" s="148" t="s">
        <v>31</v>
      </c>
      <c r="K6" s="148" t="s">
        <v>119</v>
      </c>
      <c r="L6" s="148" t="s">
        <v>120</v>
      </c>
      <c r="M6" s="148" t="s">
        <v>121</v>
      </c>
      <c r="N6" s="148" t="s">
        <v>122</v>
      </c>
      <c r="O6" s="148" t="s">
        <v>123</v>
      </c>
      <c r="P6" s="148" t="s">
        <v>124</v>
      </c>
      <c r="Q6" s="148" t="s">
        <v>125</v>
      </c>
      <c r="R6" s="148" t="s">
        <v>126</v>
      </c>
      <c r="S6" s="148" t="s">
        <v>127</v>
      </c>
      <c r="T6" s="148" t="s">
        <v>128</v>
      </c>
      <c r="U6" s="148" t="s">
        <v>129</v>
      </c>
      <c r="V6" s="148" t="s">
        <v>130</v>
      </c>
      <c r="W6" s="148" t="s">
        <v>131</v>
      </c>
      <c r="X6" s="148" t="s">
        <v>132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133</v>
      </c>
      <c r="B8" s="163" t="s">
        <v>89</v>
      </c>
      <c r="C8" s="177" t="s">
        <v>90</v>
      </c>
      <c r="D8" s="164"/>
      <c r="E8" s="165"/>
      <c r="F8" s="166"/>
      <c r="G8" s="166">
        <f>SUMIF(AG9:AG101,"&lt;&gt;NOR",G9:G101)</f>
        <v>0</v>
      </c>
      <c r="H8" s="166"/>
      <c r="I8" s="166">
        <f>SUM(I9:I101)</f>
        <v>0</v>
      </c>
      <c r="J8" s="166"/>
      <c r="K8" s="166">
        <f>SUM(K9:K101)</f>
        <v>0</v>
      </c>
      <c r="L8" s="166"/>
      <c r="M8" s="166">
        <f>SUM(M9:M101)</f>
        <v>0</v>
      </c>
      <c r="N8" s="166"/>
      <c r="O8" s="166">
        <f>SUM(O9:O101)</f>
        <v>5.37</v>
      </c>
      <c r="P8" s="166"/>
      <c r="Q8" s="166">
        <f>SUM(Q9:Q101)</f>
        <v>0</v>
      </c>
      <c r="R8" s="166"/>
      <c r="S8" s="166"/>
      <c r="T8" s="167"/>
      <c r="U8" s="161"/>
      <c r="V8" s="161">
        <f>SUM(V9:V101)</f>
        <v>27.01</v>
      </c>
      <c r="W8" s="161"/>
      <c r="X8" s="161"/>
      <c r="AG8" t="s">
        <v>134</v>
      </c>
    </row>
    <row r="9" spans="1:60" outlineLevel="1" x14ac:dyDescent="0.2">
      <c r="A9" s="168">
        <v>1</v>
      </c>
      <c r="B9" s="169" t="s">
        <v>578</v>
      </c>
      <c r="C9" s="178" t="s">
        <v>579</v>
      </c>
      <c r="D9" s="170" t="s">
        <v>214</v>
      </c>
      <c r="E9" s="171">
        <v>28.6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1.0000000000000001E-5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304</v>
      </c>
      <c r="T9" s="174" t="s">
        <v>139</v>
      </c>
      <c r="U9" s="158">
        <v>6.6000000000000003E-2</v>
      </c>
      <c r="V9" s="158">
        <f>ROUND(E9*U9,2)</f>
        <v>1.89</v>
      </c>
      <c r="W9" s="158"/>
      <c r="X9" s="158" t="s">
        <v>200</v>
      </c>
      <c r="Y9" s="149"/>
      <c r="Z9" s="149"/>
      <c r="AA9" s="149"/>
      <c r="AB9" s="149"/>
      <c r="AC9" s="149"/>
      <c r="AD9" s="149"/>
      <c r="AE9" s="149"/>
      <c r="AF9" s="149"/>
      <c r="AG9" s="149" t="s">
        <v>201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79" t="s">
        <v>473</v>
      </c>
      <c r="D10" s="159"/>
      <c r="E10" s="160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145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79" t="s">
        <v>474</v>
      </c>
      <c r="D11" s="159"/>
      <c r="E11" s="160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145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79" t="s">
        <v>475</v>
      </c>
      <c r="D12" s="159"/>
      <c r="E12" s="160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145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79" t="s">
        <v>654</v>
      </c>
      <c r="D13" s="159"/>
      <c r="E13" s="160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145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79" t="s">
        <v>477</v>
      </c>
      <c r="D14" s="159"/>
      <c r="E14" s="160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145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79" t="s">
        <v>655</v>
      </c>
      <c r="D15" s="159"/>
      <c r="E15" s="160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145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79" t="s">
        <v>656</v>
      </c>
      <c r="D16" s="159"/>
      <c r="E16" s="160">
        <v>28.6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145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39"/>
      <c r="D17" s="240"/>
      <c r="E17" s="240"/>
      <c r="F17" s="240"/>
      <c r="G17" s="240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148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8">
        <v>2</v>
      </c>
      <c r="B18" s="169" t="s">
        <v>657</v>
      </c>
      <c r="C18" s="178" t="s">
        <v>658</v>
      </c>
      <c r="D18" s="170" t="s">
        <v>303</v>
      </c>
      <c r="E18" s="171">
        <v>15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304</v>
      </c>
      <c r="T18" s="174" t="s">
        <v>139</v>
      </c>
      <c r="U18" s="158">
        <v>0</v>
      </c>
      <c r="V18" s="158">
        <f>ROUND(E18*U18,2)</f>
        <v>0</v>
      </c>
      <c r="W18" s="158"/>
      <c r="X18" s="158" t="s">
        <v>200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201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79" t="s">
        <v>473</v>
      </c>
      <c r="D19" s="159"/>
      <c r="E19" s="160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145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79" t="s">
        <v>474</v>
      </c>
      <c r="D20" s="159"/>
      <c r="E20" s="160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145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79" t="s">
        <v>475</v>
      </c>
      <c r="D21" s="159"/>
      <c r="E21" s="160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145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79" t="s">
        <v>659</v>
      </c>
      <c r="D22" s="159"/>
      <c r="E22" s="160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145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79" t="s">
        <v>477</v>
      </c>
      <c r="D23" s="159"/>
      <c r="E23" s="160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145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79" t="s">
        <v>660</v>
      </c>
      <c r="D24" s="159"/>
      <c r="E24" s="160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145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79" t="s">
        <v>661</v>
      </c>
      <c r="D25" s="159"/>
      <c r="E25" s="160">
        <v>15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145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39"/>
      <c r="D26" s="240"/>
      <c r="E26" s="240"/>
      <c r="F26" s="240"/>
      <c r="G26" s="240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148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8">
        <v>3</v>
      </c>
      <c r="B27" s="169" t="s">
        <v>662</v>
      </c>
      <c r="C27" s="178" t="s">
        <v>663</v>
      </c>
      <c r="D27" s="170" t="s">
        <v>303</v>
      </c>
      <c r="E27" s="171">
        <v>5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6.4000000000000005E-4</v>
      </c>
      <c r="O27" s="173">
        <f>ROUND(E27*N27,2)</f>
        <v>0</v>
      </c>
      <c r="P27" s="173">
        <v>0</v>
      </c>
      <c r="Q27" s="173">
        <f>ROUND(E27*P27,2)</f>
        <v>0</v>
      </c>
      <c r="R27" s="173"/>
      <c r="S27" s="173" t="s">
        <v>304</v>
      </c>
      <c r="T27" s="174" t="s">
        <v>139</v>
      </c>
      <c r="U27" s="158">
        <v>0</v>
      </c>
      <c r="V27" s="158">
        <f>ROUND(E27*U27,2)</f>
        <v>0</v>
      </c>
      <c r="W27" s="158"/>
      <c r="X27" s="158" t="s">
        <v>293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294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79" t="s">
        <v>473</v>
      </c>
      <c r="D28" s="159"/>
      <c r="E28" s="160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145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79" t="s">
        <v>474</v>
      </c>
      <c r="D29" s="159"/>
      <c r="E29" s="160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145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79" t="s">
        <v>475</v>
      </c>
      <c r="D30" s="159"/>
      <c r="E30" s="160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145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79" t="s">
        <v>620</v>
      </c>
      <c r="D31" s="159"/>
      <c r="E31" s="160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145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79" t="s">
        <v>477</v>
      </c>
      <c r="D32" s="159"/>
      <c r="E32" s="160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145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79" t="s">
        <v>563</v>
      </c>
      <c r="D33" s="159"/>
      <c r="E33" s="160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145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79" t="s">
        <v>55</v>
      </c>
      <c r="D34" s="159"/>
      <c r="E34" s="160">
        <v>5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145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39"/>
      <c r="D35" s="240"/>
      <c r="E35" s="240"/>
      <c r="F35" s="240"/>
      <c r="G35" s="240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148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8">
        <v>4</v>
      </c>
      <c r="B36" s="169" t="s">
        <v>664</v>
      </c>
      <c r="C36" s="178" t="s">
        <v>665</v>
      </c>
      <c r="D36" s="170" t="s">
        <v>303</v>
      </c>
      <c r="E36" s="171">
        <v>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7.2000000000000005E-4</v>
      </c>
      <c r="O36" s="173">
        <f>ROUND(E36*N36,2)</f>
        <v>0</v>
      </c>
      <c r="P36" s="173">
        <v>0</v>
      </c>
      <c r="Q36" s="173">
        <f>ROUND(E36*P36,2)</f>
        <v>0</v>
      </c>
      <c r="R36" s="173"/>
      <c r="S36" s="173" t="s">
        <v>304</v>
      </c>
      <c r="T36" s="174" t="s">
        <v>139</v>
      </c>
      <c r="U36" s="158">
        <v>0</v>
      </c>
      <c r="V36" s="158">
        <f>ROUND(E36*U36,2)</f>
        <v>0</v>
      </c>
      <c r="W36" s="158"/>
      <c r="X36" s="158" t="s">
        <v>293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294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79" t="s">
        <v>666</v>
      </c>
      <c r="D37" s="159"/>
      <c r="E37" s="160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145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79" t="s">
        <v>55</v>
      </c>
      <c r="D38" s="159"/>
      <c r="E38" s="160">
        <v>5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145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239"/>
      <c r="D39" s="240"/>
      <c r="E39" s="240"/>
      <c r="F39" s="240"/>
      <c r="G39" s="240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148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8">
        <v>5</v>
      </c>
      <c r="B40" s="169" t="s">
        <v>667</v>
      </c>
      <c r="C40" s="178" t="s">
        <v>668</v>
      </c>
      <c r="D40" s="170" t="s">
        <v>303</v>
      </c>
      <c r="E40" s="171">
        <v>5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8.8000000000000003E-4</v>
      </c>
      <c r="O40" s="173">
        <f>ROUND(E40*N40,2)</f>
        <v>0</v>
      </c>
      <c r="P40" s="173">
        <v>0</v>
      </c>
      <c r="Q40" s="173">
        <f>ROUND(E40*P40,2)</f>
        <v>0</v>
      </c>
      <c r="R40" s="173"/>
      <c r="S40" s="173" t="s">
        <v>304</v>
      </c>
      <c r="T40" s="174" t="s">
        <v>139</v>
      </c>
      <c r="U40" s="158">
        <v>0</v>
      </c>
      <c r="V40" s="158">
        <f>ROUND(E40*U40,2)</f>
        <v>0</v>
      </c>
      <c r="W40" s="158"/>
      <c r="X40" s="158" t="s">
        <v>293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294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79" t="s">
        <v>666</v>
      </c>
      <c r="D41" s="159"/>
      <c r="E41" s="160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145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79" t="s">
        <v>55</v>
      </c>
      <c r="D42" s="159"/>
      <c r="E42" s="160">
        <v>5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145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239"/>
      <c r="D43" s="240"/>
      <c r="E43" s="240"/>
      <c r="F43" s="240"/>
      <c r="G43" s="240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148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68">
        <v>6</v>
      </c>
      <c r="B44" s="169" t="s">
        <v>590</v>
      </c>
      <c r="C44" s="178" t="s">
        <v>591</v>
      </c>
      <c r="D44" s="170" t="s">
        <v>303</v>
      </c>
      <c r="E44" s="171">
        <v>5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1E-4</v>
      </c>
      <c r="O44" s="173">
        <f>ROUND(E44*N44,2)</f>
        <v>0</v>
      </c>
      <c r="P44" s="173">
        <v>0</v>
      </c>
      <c r="Q44" s="173">
        <f>ROUND(E44*P44,2)</f>
        <v>0</v>
      </c>
      <c r="R44" s="173"/>
      <c r="S44" s="173" t="s">
        <v>304</v>
      </c>
      <c r="T44" s="174" t="s">
        <v>139</v>
      </c>
      <c r="U44" s="158">
        <v>0</v>
      </c>
      <c r="V44" s="158">
        <f>ROUND(E44*U44,2)</f>
        <v>0</v>
      </c>
      <c r="W44" s="158"/>
      <c r="X44" s="158" t="s">
        <v>200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201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79" t="s">
        <v>473</v>
      </c>
      <c r="D45" s="159"/>
      <c r="E45" s="160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145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79" t="s">
        <v>474</v>
      </c>
      <c r="D46" s="159"/>
      <c r="E46" s="160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145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79" t="s">
        <v>475</v>
      </c>
      <c r="D47" s="159"/>
      <c r="E47" s="160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145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79" t="s">
        <v>477</v>
      </c>
      <c r="D48" s="159"/>
      <c r="E48" s="160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145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79" t="s">
        <v>625</v>
      </c>
      <c r="D49" s="159"/>
      <c r="E49" s="160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145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79" t="s">
        <v>55</v>
      </c>
      <c r="D50" s="159"/>
      <c r="E50" s="160">
        <v>5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145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239"/>
      <c r="D51" s="240"/>
      <c r="E51" s="240"/>
      <c r="F51" s="240"/>
      <c r="G51" s="240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148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68">
        <v>7</v>
      </c>
      <c r="B52" s="169" t="s">
        <v>593</v>
      </c>
      <c r="C52" s="178" t="s">
        <v>594</v>
      </c>
      <c r="D52" s="170" t="s">
        <v>303</v>
      </c>
      <c r="E52" s="171">
        <v>5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1.6000000000000001E-3</v>
      </c>
      <c r="O52" s="173">
        <f>ROUND(E52*N52,2)</f>
        <v>0.01</v>
      </c>
      <c r="P52" s="173">
        <v>0</v>
      </c>
      <c r="Q52" s="173">
        <f>ROUND(E52*P52,2)</f>
        <v>0</v>
      </c>
      <c r="R52" s="173"/>
      <c r="S52" s="173" t="s">
        <v>304</v>
      </c>
      <c r="T52" s="174" t="s">
        <v>139</v>
      </c>
      <c r="U52" s="158">
        <v>0</v>
      </c>
      <c r="V52" s="158">
        <f>ROUND(E52*U52,2)</f>
        <v>0</v>
      </c>
      <c r="W52" s="158"/>
      <c r="X52" s="158" t="s">
        <v>293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294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79" t="s">
        <v>473</v>
      </c>
      <c r="D53" s="159"/>
      <c r="E53" s="160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145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79" t="s">
        <v>474</v>
      </c>
      <c r="D54" s="159"/>
      <c r="E54" s="160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145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79" t="s">
        <v>475</v>
      </c>
      <c r="D55" s="159"/>
      <c r="E55" s="160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145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79" t="s">
        <v>477</v>
      </c>
      <c r="D56" s="159"/>
      <c r="E56" s="160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145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79" t="s">
        <v>625</v>
      </c>
      <c r="D57" s="159"/>
      <c r="E57" s="160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145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79" t="s">
        <v>55</v>
      </c>
      <c r="D58" s="159"/>
      <c r="E58" s="160">
        <v>5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145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39"/>
      <c r="D59" s="240"/>
      <c r="E59" s="240"/>
      <c r="F59" s="240"/>
      <c r="G59" s="240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148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68">
        <v>8</v>
      </c>
      <c r="B60" s="169" t="s">
        <v>669</v>
      </c>
      <c r="C60" s="178" t="s">
        <v>670</v>
      </c>
      <c r="D60" s="170" t="s">
        <v>303</v>
      </c>
      <c r="E60" s="171">
        <v>5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0.14494000000000001</v>
      </c>
      <c r="O60" s="173">
        <f>ROUND(E60*N60,2)</f>
        <v>0.72</v>
      </c>
      <c r="P60" s="173">
        <v>0</v>
      </c>
      <c r="Q60" s="173">
        <f>ROUND(E60*P60,2)</f>
        <v>0</v>
      </c>
      <c r="R60" s="173" t="s">
        <v>554</v>
      </c>
      <c r="S60" s="173" t="s">
        <v>138</v>
      </c>
      <c r="T60" s="174" t="s">
        <v>139</v>
      </c>
      <c r="U60" s="158">
        <v>5.024</v>
      </c>
      <c r="V60" s="158">
        <f>ROUND(E60*U60,2)</f>
        <v>25.12</v>
      </c>
      <c r="W60" s="158"/>
      <c r="X60" s="158" t="s">
        <v>200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201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50" t="s">
        <v>671</v>
      </c>
      <c r="D61" s="251"/>
      <c r="E61" s="251"/>
      <c r="F61" s="251"/>
      <c r="G61" s="251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216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79" t="s">
        <v>473</v>
      </c>
      <c r="D62" s="159"/>
      <c r="E62" s="160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145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79" t="s">
        <v>474</v>
      </c>
      <c r="D63" s="159"/>
      <c r="E63" s="160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145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79" t="s">
        <v>475</v>
      </c>
      <c r="D64" s="159"/>
      <c r="E64" s="160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145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79" t="s">
        <v>620</v>
      </c>
      <c r="D65" s="159"/>
      <c r="E65" s="160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145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79" t="s">
        <v>477</v>
      </c>
      <c r="D66" s="159"/>
      <c r="E66" s="160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145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79" t="s">
        <v>563</v>
      </c>
      <c r="D67" s="159"/>
      <c r="E67" s="160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145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79" t="s">
        <v>55</v>
      </c>
      <c r="D68" s="159"/>
      <c r="E68" s="160">
        <v>5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145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239"/>
      <c r="D69" s="240"/>
      <c r="E69" s="240"/>
      <c r="F69" s="240"/>
      <c r="G69" s="240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148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68">
        <v>9</v>
      </c>
      <c r="B70" s="169" t="s">
        <v>672</v>
      </c>
      <c r="C70" s="178" t="s">
        <v>673</v>
      </c>
      <c r="D70" s="170" t="s">
        <v>303</v>
      </c>
      <c r="E70" s="171">
        <v>5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0.17499999999999999</v>
      </c>
      <c r="O70" s="173">
        <f>ROUND(E70*N70,2)</f>
        <v>0.88</v>
      </c>
      <c r="P70" s="173">
        <v>0</v>
      </c>
      <c r="Q70" s="173">
        <f>ROUND(E70*P70,2)</f>
        <v>0</v>
      </c>
      <c r="R70" s="173"/>
      <c r="S70" s="173" t="s">
        <v>304</v>
      </c>
      <c r="T70" s="174" t="s">
        <v>139</v>
      </c>
      <c r="U70" s="158">
        <v>0</v>
      </c>
      <c r="V70" s="158">
        <f>ROUND(E70*U70,2)</f>
        <v>0</v>
      </c>
      <c r="W70" s="158"/>
      <c r="X70" s="158" t="s">
        <v>293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294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79" t="s">
        <v>674</v>
      </c>
      <c r="D71" s="159"/>
      <c r="E71" s="160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145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79" t="s">
        <v>55</v>
      </c>
      <c r="D72" s="159"/>
      <c r="E72" s="160">
        <v>5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145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39"/>
      <c r="D73" s="240"/>
      <c r="E73" s="240"/>
      <c r="F73" s="240"/>
      <c r="G73" s="240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148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68">
        <v>10</v>
      </c>
      <c r="B74" s="169" t="s">
        <v>675</v>
      </c>
      <c r="C74" s="178" t="s">
        <v>676</v>
      </c>
      <c r="D74" s="170" t="s">
        <v>303</v>
      </c>
      <c r="E74" s="171">
        <v>5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0.17</v>
      </c>
      <c r="O74" s="173">
        <f>ROUND(E74*N74,2)</f>
        <v>0.85</v>
      </c>
      <c r="P74" s="173">
        <v>0</v>
      </c>
      <c r="Q74" s="173">
        <f>ROUND(E74*P74,2)</f>
        <v>0</v>
      </c>
      <c r="R74" s="173"/>
      <c r="S74" s="173" t="s">
        <v>304</v>
      </c>
      <c r="T74" s="174" t="s">
        <v>139</v>
      </c>
      <c r="U74" s="158">
        <v>0</v>
      </c>
      <c r="V74" s="158">
        <f>ROUND(E74*U74,2)</f>
        <v>0</v>
      </c>
      <c r="W74" s="158"/>
      <c r="X74" s="158" t="s">
        <v>293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294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79" t="s">
        <v>674</v>
      </c>
      <c r="D75" s="159"/>
      <c r="E75" s="160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145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79" t="s">
        <v>55</v>
      </c>
      <c r="D76" s="159"/>
      <c r="E76" s="160">
        <v>5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145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39"/>
      <c r="D77" s="240"/>
      <c r="E77" s="240"/>
      <c r="F77" s="240"/>
      <c r="G77" s="240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148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68">
        <v>11</v>
      </c>
      <c r="B78" s="169" t="s">
        <v>677</v>
      </c>
      <c r="C78" s="178" t="s">
        <v>678</v>
      </c>
      <c r="D78" s="170" t="s">
        <v>303</v>
      </c>
      <c r="E78" s="171">
        <v>5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3">
        <v>0.12</v>
      </c>
      <c r="O78" s="173">
        <f>ROUND(E78*N78,2)</f>
        <v>0.6</v>
      </c>
      <c r="P78" s="173">
        <v>0</v>
      </c>
      <c r="Q78" s="173">
        <f>ROUND(E78*P78,2)</f>
        <v>0</v>
      </c>
      <c r="R78" s="173"/>
      <c r="S78" s="173" t="s">
        <v>304</v>
      </c>
      <c r="T78" s="174" t="s">
        <v>139</v>
      </c>
      <c r="U78" s="158">
        <v>0</v>
      </c>
      <c r="V78" s="158">
        <f>ROUND(E78*U78,2)</f>
        <v>0</v>
      </c>
      <c r="W78" s="158"/>
      <c r="X78" s="158" t="s">
        <v>293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294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79" t="s">
        <v>674</v>
      </c>
      <c r="D79" s="159"/>
      <c r="E79" s="160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145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79" t="s">
        <v>55</v>
      </c>
      <c r="D80" s="159"/>
      <c r="E80" s="160">
        <v>5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145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39"/>
      <c r="D81" s="240"/>
      <c r="E81" s="240"/>
      <c r="F81" s="240"/>
      <c r="G81" s="240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148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68">
        <v>12</v>
      </c>
      <c r="B82" s="169" t="s">
        <v>679</v>
      </c>
      <c r="C82" s="178" t="s">
        <v>680</v>
      </c>
      <c r="D82" s="170" t="s">
        <v>303</v>
      </c>
      <c r="E82" s="171">
        <v>5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0.12</v>
      </c>
      <c r="O82" s="173">
        <f>ROUND(E82*N82,2)</f>
        <v>0.6</v>
      </c>
      <c r="P82" s="173">
        <v>0</v>
      </c>
      <c r="Q82" s="173">
        <f>ROUND(E82*P82,2)</f>
        <v>0</v>
      </c>
      <c r="R82" s="173"/>
      <c r="S82" s="173" t="s">
        <v>304</v>
      </c>
      <c r="T82" s="174" t="s">
        <v>139</v>
      </c>
      <c r="U82" s="158">
        <v>0</v>
      </c>
      <c r="V82" s="158">
        <f>ROUND(E82*U82,2)</f>
        <v>0</v>
      </c>
      <c r="W82" s="158"/>
      <c r="X82" s="158" t="s">
        <v>293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294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79" t="s">
        <v>674</v>
      </c>
      <c r="D83" s="159"/>
      <c r="E83" s="160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145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79" t="s">
        <v>55</v>
      </c>
      <c r="D84" s="159"/>
      <c r="E84" s="160">
        <v>5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145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39"/>
      <c r="D85" s="240"/>
      <c r="E85" s="240"/>
      <c r="F85" s="240"/>
      <c r="G85" s="240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148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68">
        <v>13</v>
      </c>
      <c r="B86" s="169" t="s">
        <v>681</v>
      </c>
      <c r="C86" s="178" t="s">
        <v>682</v>
      </c>
      <c r="D86" s="170" t="s">
        <v>303</v>
      </c>
      <c r="E86" s="171">
        <v>5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0.06</v>
      </c>
      <c r="O86" s="173">
        <f>ROUND(E86*N86,2)</f>
        <v>0.3</v>
      </c>
      <c r="P86" s="173">
        <v>0</v>
      </c>
      <c r="Q86" s="173">
        <f>ROUND(E86*P86,2)</f>
        <v>0</v>
      </c>
      <c r="R86" s="173"/>
      <c r="S86" s="173" t="s">
        <v>304</v>
      </c>
      <c r="T86" s="174" t="s">
        <v>139</v>
      </c>
      <c r="U86" s="158">
        <v>0</v>
      </c>
      <c r="V86" s="158">
        <f>ROUND(E86*U86,2)</f>
        <v>0</v>
      </c>
      <c r="W86" s="158"/>
      <c r="X86" s="158" t="s">
        <v>293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294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79" t="s">
        <v>674</v>
      </c>
      <c r="D87" s="159"/>
      <c r="E87" s="160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145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79" t="s">
        <v>55</v>
      </c>
      <c r="D88" s="159"/>
      <c r="E88" s="160">
        <v>5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145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239"/>
      <c r="D89" s="240"/>
      <c r="E89" s="240"/>
      <c r="F89" s="240"/>
      <c r="G89" s="240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148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68">
        <v>14</v>
      </c>
      <c r="B90" s="169" t="s">
        <v>683</v>
      </c>
      <c r="C90" s="178" t="s">
        <v>684</v>
      </c>
      <c r="D90" s="170" t="s">
        <v>303</v>
      </c>
      <c r="E90" s="171">
        <v>5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3">
        <v>0.21734000000000001</v>
      </c>
      <c r="O90" s="173">
        <f>ROUND(E90*N90,2)</f>
        <v>1.0900000000000001</v>
      </c>
      <c r="P90" s="173">
        <v>0</v>
      </c>
      <c r="Q90" s="173">
        <f>ROUND(E90*P90,2)</f>
        <v>0</v>
      </c>
      <c r="R90" s="173"/>
      <c r="S90" s="173" t="s">
        <v>304</v>
      </c>
      <c r="T90" s="174" t="s">
        <v>139</v>
      </c>
      <c r="U90" s="158">
        <v>0</v>
      </c>
      <c r="V90" s="158">
        <f>ROUND(E90*U90,2)</f>
        <v>0</v>
      </c>
      <c r="W90" s="158"/>
      <c r="X90" s="158" t="s">
        <v>200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201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79" t="s">
        <v>674</v>
      </c>
      <c r="D91" s="159"/>
      <c r="E91" s="160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145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79" t="s">
        <v>55</v>
      </c>
      <c r="D92" s="159"/>
      <c r="E92" s="160">
        <v>5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145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239"/>
      <c r="D93" s="240"/>
      <c r="E93" s="240"/>
      <c r="F93" s="240"/>
      <c r="G93" s="240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148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68">
        <v>15</v>
      </c>
      <c r="B94" s="169" t="s">
        <v>685</v>
      </c>
      <c r="C94" s="178" t="s">
        <v>686</v>
      </c>
      <c r="D94" s="170" t="s">
        <v>303</v>
      </c>
      <c r="E94" s="171">
        <v>5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3">
        <v>5.8000000000000003E-2</v>
      </c>
      <c r="O94" s="173">
        <f>ROUND(E94*N94,2)</f>
        <v>0.28999999999999998</v>
      </c>
      <c r="P94" s="173">
        <v>0</v>
      </c>
      <c r="Q94" s="173">
        <f>ROUND(E94*P94,2)</f>
        <v>0</v>
      </c>
      <c r="R94" s="173"/>
      <c r="S94" s="173" t="s">
        <v>304</v>
      </c>
      <c r="T94" s="174" t="s">
        <v>139</v>
      </c>
      <c r="U94" s="158">
        <v>0</v>
      </c>
      <c r="V94" s="158">
        <f>ROUND(E94*U94,2)</f>
        <v>0</v>
      </c>
      <c r="W94" s="158"/>
      <c r="X94" s="158" t="s">
        <v>293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294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79" t="s">
        <v>674</v>
      </c>
      <c r="D95" s="159"/>
      <c r="E95" s="160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145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79" t="s">
        <v>55</v>
      </c>
      <c r="D96" s="159"/>
      <c r="E96" s="160">
        <v>5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145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239"/>
      <c r="D97" s="240"/>
      <c r="E97" s="240"/>
      <c r="F97" s="240"/>
      <c r="G97" s="240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148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68">
        <v>16</v>
      </c>
      <c r="B98" s="169" t="s">
        <v>687</v>
      </c>
      <c r="C98" s="178" t="s">
        <v>688</v>
      </c>
      <c r="D98" s="170" t="s">
        <v>303</v>
      </c>
      <c r="E98" s="171">
        <v>5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21</v>
      </c>
      <c r="M98" s="173">
        <f>G98*(1+L98/100)</f>
        <v>0</v>
      </c>
      <c r="N98" s="173">
        <v>6.0000000000000001E-3</v>
      </c>
      <c r="O98" s="173">
        <f>ROUND(E98*N98,2)</f>
        <v>0.03</v>
      </c>
      <c r="P98" s="173">
        <v>0</v>
      </c>
      <c r="Q98" s="173">
        <f>ROUND(E98*P98,2)</f>
        <v>0</v>
      </c>
      <c r="R98" s="173"/>
      <c r="S98" s="173" t="s">
        <v>304</v>
      </c>
      <c r="T98" s="174" t="s">
        <v>139</v>
      </c>
      <c r="U98" s="158">
        <v>0</v>
      </c>
      <c r="V98" s="158">
        <f>ROUND(E98*U98,2)</f>
        <v>0</v>
      </c>
      <c r="W98" s="158"/>
      <c r="X98" s="158" t="s">
        <v>293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294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79" t="s">
        <v>674</v>
      </c>
      <c r="D99" s="159"/>
      <c r="E99" s="160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145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79" t="s">
        <v>55</v>
      </c>
      <c r="D100" s="159"/>
      <c r="E100" s="160">
        <v>5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145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239"/>
      <c r="D101" s="240"/>
      <c r="E101" s="240"/>
      <c r="F101" s="240"/>
      <c r="G101" s="240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148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x14ac:dyDescent="0.2">
      <c r="A102" s="162" t="s">
        <v>133</v>
      </c>
      <c r="B102" s="163" t="s">
        <v>95</v>
      </c>
      <c r="C102" s="177" t="s">
        <v>96</v>
      </c>
      <c r="D102" s="164"/>
      <c r="E102" s="165"/>
      <c r="F102" s="166"/>
      <c r="G102" s="166">
        <f>SUMIF(AG103:AG104,"&lt;&gt;NOR",G103:G104)</f>
        <v>0</v>
      </c>
      <c r="H102" s="166"/>
      <c r="I102" s="166">
        <f>SUM(I103:I104)</f>
        <v>0</v>
      </c>
      <c r="J102" s="166"/>
      <c r="K102" s="166">
        <f>SUM(K103:K104)</f>
        <v>0</v>
      </c>
      <c r="L102" s="166"/>
      <c r="M102" s="166">
        <f>SUM(M103:M104)</f>
        <v>0</v>
      </c>
      <c r="N102" s="166"/>
      <c r="O102" s="166">
        <f>SUM(O103:O104)</f>
        <v>0</v>
      </c>
      <c r="P102" s="166"/>
      <c r="Q102" s="166">
        <f>SUM(Q103:Q104)</f>
        <v>0</v>
      </c>
      <c r="R102" s="166"/>
      <c r="S102" s="166"/>
      <c r="T102" s="167"/>
      <c r="U102" s="161"/>
      <c r="V102" s="161">
        <f>SUM(V103:V104)</f>
        <v>1.1299999999999999</v>
      </c>
      <c r="W102" s="161"/>
      <c r="X102" s="161"/>
      <c r="AG102" t="s">
        <v>134</v>
      </c>
    </row>
    <row r="103" spans="1:60" ht="22.5" outlineLevel="1" x14ac:dyDescent="0.2">
      <c r="A103" s="168">
        <v>17</v>
      </c>
      <c r="B103" s="169" t="s">
        <v>651</v>
      </c>
      <c r="C103" s="178" t="s">
        <v>652</v>
      </c>
      <c r="D103" s="170" t="s">
        <v>269</v>
      </c>
      <c r="E103" s="171">
        <v>5.3763899999999998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0</v>
      </c>
      <c r="O103" s="173">
        <f>ROUND(E103*N103,2)</f>
        <v>0</v>
      </c>
      <c r="P103" s="173">
        <v>0</v>
      </c>
      <c r="Q103" s="173">
        <f>ROUND(E103*P103,2)</f>
        <v>0</v>
      </c>
      <c r="R103" s="173"/>
      <c r="S103" s="173" t="s">
        <v>304</v>
      </c>
      <c r="T103" s="174" t="s">
        <v>139</v>
      </c>
      <c r="U103" s="158">
        <v>0.21</v>
      </c>
      <c r="V103" s="158">
        <f>ROUND(E103*U103,2)</f>
        <v>1.1299999999999999</v>
      </c>
      <c r="W103" s="158"/>
      <c r="X103" s="158" t="s">
        <v>200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201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254"/>
      <c r="D104" s="255"/>
      <c r="E104" s="255"/>
      <c r="F104" s="255"/>
      <c r="G104" s="255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148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">
      <c r="A105" s="3"/>
      <c r="B105" s="4"/>
      <c r="C105" s="180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v>15</v>
      </c>
      <c r="AF105">
        <v>21</v>
      </c>
      <c r="AG105" t="s">
        <v>120</v>
      </c>
    </row>
    <row r="106" spans="1:60" x14ac:dyDescent="0.2">
      <c r="A106" s="152"/>
      <c r="B106" s="153" t="s">
        <v>29</v>
      </c>
      <c r="C106" s="181"/>
      <c r="D106" s="154"/>
      <c r="E106" s="155"/>
      <c r="F106" s="155"/>
      <c r="G106" s="176">
        <f>G8+G102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f>SUMIF(L7:L104,AE105,G7:G104)</f>
        <v>0</v>
      </c>
      <c r="AF106">
        <f>SUMIF(L7:L104,AF105,G7:G104)</f>
        <v>0</v>
      </c>
      <c r="AG106" t="s">
        <v>182</v>
      </c>
    </row>
    <row r="107" spans="1:60" x14ac:dyDescent="0.2">
      <c r="C107" s="182"/>
      <c r="D107" s="10"/>
      <c r="AG107" t="s">
        <v>183</v>
      </c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1MW05h7ygxIcrazpaTvnoeh86pUZI0ktMbP+NZ0ygHzbXL1CbOU+X+424JBu24LOj1z0CzZ+ffrFIayo/NZUg==" saltValue="5DNxg/o9hA972DPjhsTbjA==" spinCount="100000" sheet="1"/>
  <mergeCells count="22">
    <mergeCell ref="C93:G93"/>
    <mergeCell ref="C97:G97"/>
    <mergeCell ref="C101:G101"/>
    <mergeCell ref="C104:G104"/>
    <mergeCell ref="C69:G69"/>
    <mergeCell ref="C73:G73"/>
    <mergeCell ref="C77:G77"/>
    <mergeCell ref="C81:G81"/>
    <mergeCell ref="C85:G85"/>
    <mergeCell ref="C89:G89"/>
    <mergeCell ref="C61:G61"/>
    <mergeCell ref="A1:G1"/>
    <mergeCell ref="C2:G2"/>
    <mergeCell ref="C3:G3"/>
    <mergeCell ref="C4:G4"/>
    <mergeCell ref="C17:G17"/>
    <mergeCell ref="C26:G26"/>
    <mergeCell ref="C35:G35"/>
    <mergeCell ref="C39:G39"/>
    <mergeCell ref="C43:G43"/>
    <mergeCell ref="C51:G51"/>
    <mergeCell ref="C59:G5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107</v>
      </c>
      <c r="B1" s="241"/>
      <c r="C1" s="241"/>
      <c r="D1" s="241"/>
      <c r="E1" s="241"/>
      <c r="F1" s="241"/>
      <c r="G1" s="241"/>
      <c r="AG1" t="s">
        <v>108</v>
      </c>
    </row>
    <row r="2" spans="1:60" ht="24.95" customHeight="1" x14ac:dyDescent="0.2">
      <c r="A2" s="141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109</v>
      </c>
    </row>
    <row r="3" spans="1:60" ht="24.95" customHeight="1" x14ac:dyDescent="0.2">
      <c r="A3" s="141" t="s">
        <v>8</v>
      </c>
      <c r="B3" s="49" t="s">
        <v>67</v>
      </c>
      <c r="C3" s="242" t="s">
        <v>68</v>
      </c>
      <c r="D3" s="243"/>
      <c r="E3" s="243"/>
      <c r="F3" s="243"/>
      <c r="G3" s="244"/>
      <c r="AC3" s="123" t="s">
        <v>109</v>
      </c>
      <c r="AG3" t="s">
        <v>110</v>
      </c>
    </row>
    <row r="4" spans="1:60" ht="24.95" customHeight="1" x14ac:dyDescent="0.2">
      <c r="A4" s="142" t="s">
        <v>9</v>
      </c>
      <c r="B4" s="143" t="s">
        <v>69</v>
      </c>
      <c r="C4" s="245" t="s">
        <v>70</v>
      </c>
      <c r="D4" s="246"/>
      <c r="E4" s="246"/>
      <c r="F4" s="246"/>
      <c r="G4" s="247"/>
      <c r="AG4" t="s">
        <v>111</v>
      </c>
    </row>
    <row r="5" spans="1:60" x14ac:dyDescent="0.2">
      <c r="D5" s="10"/>
    </row>
    <row r="6" spans="1:60" ht="38.25" x14ac:dyDescent="0.2">
      <c r="A6" s="145" t="s">
        <v>112</v>
      </c>
      <c r="B6" s="147" t="s">
        <v>113</v>
      </c>
      <c r="C6" s="147" t="s">
        <v>114</v>
      </c>
      <c r="D6" s="146" t="s">
        <v>115</v>
      </c>
      <c r="E6" s="145" t="s">
        <v>116</v>
      </c>
      <c r="F6" s="144" t="s">
        <v>117</v>
      </c>
      <c r="G6" s="145" t="s">
        <v>29</v>
      </c>
      <c r="H6" s="148" t="s">
        <v>30</v>
      </c>
      <c r="I6" s="148" t="s">
        <v>118</v>
      </c>
      <c r="J6" s="148" t="s">
        <v>31</v>
      </c>
      <c r="K6" s="148" t="s">
        <v>119</v>
      </c>
      <c r="L6" s="148" t="s">
        <v>120</v>
      </c>
      <c r="M6" s="148" t="s">
        <v>121</v>
      </c>
      <c r="N6" s="148" t="s">
        <v>122</v>
      </c>
      <c r="O6" s="148" t="s">
        <v>123</v>
      </c>
      <c r="P6" s="148" t="s">
        <v>124</v>
      </c>
      <c r="Q6" s="148" t="s">
        <v>125</v>
      </c>
      <c r="R6" s="148" t="s">
        <v>126</v>
      </c>
      <c r="S6" s="148" t="s">
        <v>127</v>
      </c>
      <c r="T6" s="148" t="s">
        <v>128</v>
      </c>
      <c r="U6" s="148" t="s">
        <v>129</v>
      </c>
      <c r="V6" s="148" t="s">
        <v>130</v>
      </c>
      <c r="W6" s="148" t="s">
        <v>131</v>
      </c>
      <c r="X6" s="148" t="s">
        <v>132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133</v>
      </c>
      <c r="B8" s="163" t="s">
        <v>103</v>
      </c>
      <c r="C8" s="177" t="s">
        <v>104</v>
      </c>
      <c r="D8" s="164"/>
      <c r="E8" s="165"/>
      <c r="F8" s="166"/>
      <c r="G8" s="166">
        <f>SUMIF(AG9:AG12,"&lt;&gt;NOR",G9:G12)</f>
        <v>0</v>
      </c>
      <c r="H8" s="166"/>
      <c r="I8" s="166">
        <f>SUM(I9:I12)</f>
        <v>0</v>
      </c>
      <c r="J8" s="166"/>
      <c r="K8" s="166">
        <f>SUM(K9:K12)</f>
        <v>0</v>
      </c>
      <c r="L8" s="166"/>
      <c r="M8" s="166">
        <f>SUM(M9:M12)</f>
        <v>0</v>
      </c>
      <c r="N8" s="166"/>
      <c r="O8" s="166">
        <f>SUM(O9:O12)</f>
        <v>0.17</v>
      </c>
      <c r="P8" s="166"/>
      <c r="Q8" s="166">
        <f>SUM(Q9:Q12)</f>
        <v>0</v>
      </c>
      <c r="R8" s="166"/>
      <c r="S8" s="166"/>
      <c r="T8" s="167"/>
      <c r="U8" s="161"/>
      <c r="V8" s="161">
        <f>SUM(V9:V12)</f>
        <v>0</v>
      </c>
      <c r="W8" s="161"/>
      <c r="X8" s="161"/>
      <c r="AG8" t="s">
        <v>134</v>
      </c>
    </row>
    <row r="9" spans="1:60" ht="56.25" outlineLevel="1" x14ac:dyDescent="0.2">
      <c r="A9" s="168">
        <v>1</v>
      </c>
      <c r="B9" s="169" t="s">
        <v>689</v>
      </c>
      <c r="C9" s="178" t="s">
        <v>690</v>
      </c>
      <c r="D9" s="170" t="s">
        <v>214</v>
      </c>
      <c r="E9" s="171">
        <v>268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6.0999999999999997E-4</v>
      </c>
      <c r="O9" s="173">
        <f>ROUND(E9*N9,2)</f>
        <v>0.16</v>
      </c>
      <c r="P9" s="173">
        <v>0</v>
      </c>
      <c r="Q9" s="173">
        <f>ROUND(E9*P9,2)</f>
        <v>0</v>
      </c>
      <c r="R9" s="173" t="s">
        <v>292</v>
      </c>
      <c r="S9" s="173" t="s">
        <v>138</v>
      </c>
      <c r="T9" s="174" t="s">
        <v>138</v>
      </c>
      <c r="U9" s="158">
        <v>0</v>
      </c>
      <c r="V9" s="158">
        <f>ROUND(E9*U9,2)</f>
        <v>0</v>
      </c>
      <c r="W9" s="158"/>
      <c r="X9" s="158" t="s">
        <v>293</v>
      </c>
      <c r="Y9" s="149"/>
      <c r="Z9" s="149"/>
      <c r="AA9" s="149"/>
      <c r="AB9" s="149"/>
      <c r="AC9" s="149"/>
      <c r="AD9" s="149"/>
      <c r="AE9" s="149"/>
      <c r="AF9" s="149"/>
      <c r="AG9" s="149" t="s">
        <v>691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54"/>
      <c r="D10" s="255"/>
      <c r="E10" s="255"/>
      <c r="F10" s="255"/>
      <c r="G10" s="25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148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56.25" outlineLevel="1" x14ac:dyDescent="0.2">
      <c r="A11" s="168">
        <v>2</v>
      </c>
      <c r="B11" s="169" t="s">
        <v>692</v>
      </c>
      <c r="C11" s="178" t="s">
        <v>693</v>
      </c>
      <c r="D11" s="170" t="s">
        <v>214</v>
      </c>
      <c r="E11" s="171">
        <v>36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1.6000000000000001E-4</v>
      </c>
      <c r="O11" s="173">
        <f>ROUND(E11*N11,2)</f>
        <v>0.01</v>
      </c>
      <c r="P11" s="173">
        <v>0</v>
      </c>
      <c r="Q11" s="173">
        <f>ROUND(E11*P11,2)</f>
        <v>0</v>
      </c>
      <c r="R11" s="173" t="s">
        <v>292</v>
      </c>
      <c r="S11" s="173" t="s">
        <v>138</v>
      </c>
      <c r="T11" s="174" t="s">
        <v>138</v>
      </c>
      <c r="U11" s="158">
        <v>0</v>
      </c>
      <c r="V11" s="158">
        <f>ROUND(E11*U11,2)</f>
        <v>0</v>
      </c>
      <c r="W11" s="158"/>
      <c r="X11" s="158" t="s">
        <v>293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691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54"/>
      <c r="D12" s="255"/>
      <c r="E12" s="255"/>
      <c r="F12" s="255"/>
      <c r="G12" s="255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148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2" t="s">
        <v>133</v>
      </c>
      <c r="B13" s="163" t="s">
        <v>97</v>
      </c>
      <c r="C13" s="177" t="s">
        <v>98</v>
      </c>
      <c r="D13" s="164"/>
      <c r="E13" s="165"/>
      <c r="F13" s="166"/>
      <c r="G13" s="166">
        <f>SUMIF(AG14:AG15,"&lt;&gt;NOR",G14:G15)</f>
        <v>0</v>
      </c>
      <c r="H13" s="166"/>
      <c r="I13" s="166">
        <f>SUM(I14:I15)</f>
        <v>0</v>
      </c>
      <c r="J13" s="166"/>
      <c r="K13" s="166">
        <f>SUM(K14:K15)</f>
        <v>0</v>
      </c>
      <c r="L13" s="166"/>
      <c r="M13" s="166">
        <f>SUM(M14:M15)</f>
        <v>0</v>
      </c>
      <c r="N13" s="166"/>
      <c r="O13" s="166">
        <f>SUM(O14:O15)</f>
        <v>0</v>
      </c>
      <c r="P13" s="166"/>
      <c r="Q13" s="166">
        <f>SUM(Q14:Q15)</f>
        <v>0</v>
      </c>
      <c r="R13" s="166"/>
      <c r="S13" s="166"/>
      <c r="T13" s="167"/>
      <c r="U13" s="161"/>
      <c r="V13" s="161">
        <f>SUM(V14:V15)</f>
        <v>3.63</v>
      </c>
      <c r="W13" s="161"/>
      <c r="X13" s="161"/>
      <c r="AG13" t="s">
        <v>134</v>
      </c>
    </row>
    <row r="14" spans="1:60" ht="22.5" outlineLevel="1" x14ac:dyDescent="0.2">
      <c r="A14" s="168">
        <v>3</v>
      </c>
      <c r="B14" s="169" t="s">
        <v>694</v>
      </c>
      <c r="C14" s="178" t="s">
        <v>695</v>
      </c>
      <c r="D14" s="170" t="s">
        <v>303</v>
      </c>
      <c r="E14" s="171">
        <v>15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97</v>
      </c>
      <c r="S14" s="173" t="s">
        <v>138</v>
      </c>
      <c r="T14" s="174" t="s">
        <v>138</v>
      </c>
      <c r="U14" s="158">
        <v>0.24232999999999999</v>
      </c>
      <c r="V14" s="158">
        <f>ROUND(E14*U14,2)</f>
        <v>3.63</v>
      </c>
      <c r="W14" s="158"/>
      <c r="X14" s="158" t="s">
        <v>200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696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54"/>
      <c r="D15" s="255"/>
      <c r="E15" s="255"/>
      <c r="F15" s="255"/>
      <c r="G15" s="255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148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2" t="s">
        <v>133</v>
      </c>
      <c r="B16" s="163" t="s">
        <v>103</v>
      </c>
      <c r="C16" s="177" t="s">
        <v>104</v>
      </c>
      <c r="D16" s="164"/>
      <c r="E16" s="165"/>
      <c r="F16" s="166"/>
      <c r="G16" s="166">
        <f>SUMIF(AG17:AG22,"&lt;&gt;NOR",G17:G22)</f>
        <v>0</v>
      </c>
      <c r="H16" s="166"/>
      <c r="I16" s="166">
        <f>SUM(I17:I22)</f>
        <v>0</v>
      </c>
      <c r="J16" s="166"/>
      <c r="K16" s="166">
        <f>SUM(K17:K22)</f>
        <v>0</v>
      </c>
      <c r="L16" s="166"/>
      <c r="M16" s="166">
        <f>SUM(M17:M22)</f>
        <v>0</v>
      </c>
      <c r="N16" s="166"/>
      <c r="O16" s="166">
        <f>SUM(O17:O22)</f>
        <v>6.9999999999999993E-2</v>
      </c>
      <c r="P16" s="166"/>
      <c r="Q16" s="166">
        <f>SUM(Q17:Q22)</f>
        <v>0</v>
      </c>
      <c r="R16" s="166"/>
      <c r="S16" s="166"/>
      <c r="T16" s="167"/>
      <c r="U16" s="161"/>
      <c r="V16" s="161">
        <f>SUM(V17:V22)</f>
        <v>15.34</v>
      </c>
      <c r="W16" s="161"/>
      <c r="X16" s="161"/>
      <c r="AG16" t="s">
        <v>134</v>
      </c>
    </row>
    <row r="17" spans="1:60" ht="45" outlineLevel="1" x14ac:dyDescent="0.2">
      <c r="A17" s="168">
        <v>4</v>
      </c>
      <c r="B17" s="169" t="s">
        <v>697</v>
      </c>
      <c r="C17" s="178" t="s">
        <v>698</v>
      </c>
      <c r="D17" s="170" t="s">
        <v>303</v>
      </c>
      <c r="E17" s="171">
        <v>6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9.8200000000000006E-3</v>
      </c>
      <c r="O17" s="173">
        <f>ROUND(E17*N17,2)</f>
        <v>0.06</v>
      </c>
      <c r="P17" s="173">
        <v>0</v>
      </c>
      <c r="Q17" s="173">
        <f>ROUND(E17*P17,2)</f>
        <v>0</v>
      </c>
      <c r="R17" s="173" t="s">
        <v>292</v>
      </c>
      <c r="S17" s="173" t="s">
        <v>138</v>
      </c>
      <c r="T17" s="174" t="s">
        <v>138</v>
      </c>
      <c r="U17" s="158">
        <v>0</v>
      </c>
      <c r="V17" s="158">
        <f>ROUND(E17*U17,2)</f>
        <v>0</v>
      </c>
      <c r="W17" s="158"/>
      <c r="X17" s="158" t="s">
        <v>293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691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54"/>
      <c r="D18" s="255"/>
      <c r="E18" s="255"/>
      <c r="F18" s="255"/>
      <c r="G18" s="25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148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8">
        <v>5</v>
      </c>
      <c r="B19" s="169" t="s">
        <v>699</v>
      </c>
      <c r="C19" s="178" t="s">
        <v>700</v>
      </c>
      <c r="D19" s="170" t="s">
        <v>303</v>
      </c>
      <c r="E19" s="171">
        <v>6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1.0499999999999999E-3</v>
      </c>
      <c r="O19" s="173">
        <f>ROUND(E19*N19,2)</f>
        <v>0.01</v>
      </c>
      <c r="P19" s="173">
        <v>0</v>
      </c>
      <c r="Q19" s="173">
        <f>ROUND(E19*P19,2)</f>
        <v>0</v>
      </c>
      <c r="R19" s="173"/>
      <c r="S19" s="173" t="s">
        <v>138</v>
      </c>
      <c r="T19" s="174" t="s">
        <v>138</v>
      </c>
      <c r="U19" s="158">
        <v>2.4573</v>
      </c>
      <c r="V19" s="158">
        <f>ROUND(E19*U19,2)</f>
        <v>14.74</v>
      </c>
      <c r="W19" s="158"/>
      <c r="X19" s="158" t="s">
        <v>200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201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54"/>
      <c r="D20" s="255"/>
      <c r="E20" s="255"/>
      <c r="F20" s="255"/>
      <c r="G20" s="255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148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8">
        <v>6</v>
      </c>
      <c r="B21" s="169" t="s">
        <v>701</v>
      </c>
      <c r="C21" s="178" t="s">
        <v>702</v>
      </c>
      <c r="D21" s="170" t="s">
        <v>303</v>
      </c>
      <c r="E21" s="171">
        <v>6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/>
      <c r="S21" s="173" t="s">
        <v>138</v>
      </c>
      <c r="T21" s="174" t="s">
        <v>138</v>
      </c>
      <c r="U21" s="158">
        <v>0.1</v>
      </c>
      <c r="V21" s="158">
        <f>ROUND(E21*U21,2)</f>
        <v>0.6</v>
      </c>
      <c r="W21" s="158"/>
      <c r="X21" s="158" t="s">
        <v>200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201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54"/>
      <c r="D22" s="255"/>
      <c r="E22" s="255"/>
      <c r="F22" s="255"/>
      <c r="G22" s="255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148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2" t="s">
        <v>133</v>
      </c>
      <c r="B23" s="163" t="s">
        <v>97</v>
      </c>
      <c r="C23" s="177" t="s">
        <v>98</v>
      </c>
      <c r="D23" s="164"/>
      <c r="E23" s="165"/>
      <c r="F23" s="166"/>
      <c r="G23" s="166">
        <f>SUMIF(AG24:AG43,"&lt;&gt;NOR",G24:G43)</f>
        <v>0</v>
      </c>
      <c r="H23" s="166"/>
      <c r="I23" s="166">
        <f>SUM(I24:I43)</f>
        <v>0</v>
      </c>
      <c r="J23" s="166"/>
      <c r="K23" s="166">
        <f>SUM(K24:K43)</f>
        <v>0</v>
      </c>
      <c r="L23" s="166"/>
      <c r="M23" s="166">
        <f>SUM(M24:M43)</f>
        <v>0</v>
      </c>
      <c r="N23" s="166"/>
      <c r="O23" s="166">
        <f>SUM(O24:O43)</f>
        <v>0.24</v>
      </c>
      <c r="P23" s="166"/>
      <c r="Q23" s="166">
        <f>SUM(Q24:Q43)</f>
        <v>0</v>
      </c>
      <c r="R23" s="166"/>
      <c r="S23" s="166"/>
      <c r="T23" s="167"/>
      <c r="U23" s="161"/>
      <c r="V23" s="161">
        <f>SUM(V24:V43)</f>
        <v>47</v>
      </c>
      <c r="W23" s="161"/>
      <c r="X23" s="161"/>
      <c r="AG23" t="s">
        <v>134</v>
      </c>
    </row>
    <row r="24" spans="1:60" ht="22.5" outlineLevel="1" x14ac:dyDescent="0.2">
      <c r="A24" s="168">
        <v>7</v>
      </c>
      <c r="B24" s="169" t="s">
        <v>703</v>
      </c>
      <c r="C24" s="178" t="s">
        <v>704</v>
      </c>
      <c r="D24" s="170" t="s">
        <v>303</v>
      </c>
      <c r="E24" s="171">
        <v>6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 t="s">
        <v>97</v>
      </c>
      <c r="S24" s="173" t="s">
        <v>138</v>
      </c>
      <c r="T24" s="174" t="s">
        <v>138</v>
      </c>
      <c r="U24" s="158">
        <v>0.24</v>
      </c>
      <c r="V24" s="158">
        <f>ROUND(E24*U24,2)</f>
        <v>1.44</v>
      </c>
      <c r="W24" s="158"/>
      <c r="X24" s="158" t="s">
        <v>200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201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254"/>
      <c r="D25" s="255"/>
      <c r="E25" s="255"/>
      <c r="F25" s="255"/>
      <c r="G25" s="255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148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68">
        <v>8</v>
      </c>
      <c r="B26" s="169" t="s">
        <v>705</v>
      </c>
      <c r="C26" s="178" t="s">
        <v>706</v>
      </c>
      <c r="D26" s="170" t="s">
        <v>303</v>
      </c>
      <c r="E26" s="171">
        <v>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 t="s">
        <v>97</v>
      </c>
      <c r="S26" s="173" t="s">
        <v>138</v>
      </c>
      <c r="T26" s="174" t="s">
        <v>138</v>
      </c>
      <c r="U26" s="158">
        <v>0.20499999999999999</v>
      </c>
      <c r="V26" s="158">
        <f>ROUND(E26*U26,2)</f>
        <v>0.21</v>
      </c>
      <c r="W26" s="158"/>
      <c r="X26" s="158" t="s">
        <v>200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201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254"/>
      <c r="D27" s="255"/>
      <c r="E27" s="255"/>
      <c r="F27" s="255"/>
      <c r="G27" s="255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148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68">
        <v>9</v>
      </c>
      <c r="B28" s="169" t="s">
        <v>703</v>
      </c>
      <c r="C28" s="178" t="s">
        <v>704</v>
      </c>
      <c r="D28" s="170" t="s">
        <v>303</v>
      </c>
      <c r="E28" s="171">
        <v>3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 t="s">
        <v>97</v>
      </c>
      <c r="S28" s="173" t="s">
        <v>138</v>
      </c>
      <c r="T28" s="174" t="s">
        <v>138</v>
      </c>
      <c r="U28" s="158">
        <v>0.24</v>
      </c>
      <c r="V28" s="158">
        <f>ROUND(E28*U28,2)</f>
        <v>0.72</v>
      </c>
      <c r="W28" s="158"/>
      <c r="X28" s="158" t="s">
        <v>200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201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54"/>
      <c r="D29" s="255"/>
      <c r="E29" s="255"/>
      <c r="F29" s="255"/>
      <c r="G29" s="255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148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68">
        <v>10</v>
      </c>
      <c r="B30" s="169" t="s">
        <v>707</v>
      </c>
      <c r="C30" s="178" t="s">
        <v>708</v>
      </c>
      <c r="D30" s="170" t="s">
        <v>214</v>
      </c>
      <c r="E30" s="171">
        <v>3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1.2899999999999999E-3</v>
      </c>
      <c r="O30" s="173">
        <f>ROUND(E30*N30,2)</f>
        <v>0</v>
      </c>
      <c r="P30" s="173">
        <v>0</v>
      </c>
      <c r="Q30" s="173">
        <f>ROUND(E30*P30,2)</f>
        <v>0</v>
      </c>
      <c r="R30" s="173" t="s">
        <v>97</v>
      </c>
      <c r="S30" s="173" t="s">
        <v>138</v>
      </c>
      <c r="T30" s="174" t="s">
        <v>138</v>
      </c>
      <c r="U30" s="158">
        <v>0.15817000000000001</v>
      </c>
      <c r="V30" s="158">
        <f>ROUND(E30*U30,2)</f>
        <v>0.47</v>
      </c>
      <c r="W30" s="158"/>
      <c r="X30" s="158" t="s">
        <v>200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201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54"/>
      <c r="D31" s="255"/>
      <c r="E31" s="255"/>
      <c r="F31" s="255"/>
      <c r="G31" s="255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148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68">
        <v>11</v>
      </c>
      <c r="B32" s="169" t="s">
        <v>709</v>
      </c>
      <c r="C32" s="178" t="s">
        <v>710</v>
      </c>
      <c r="D32" s="170" t="s">
        <v>214</v>
      </c>
      <c r="E32" s="171">
        <v>220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3">
        <v>9.8999999999999999E-4</v>
      </c>
      <c r="O32" s="173">
        <f>ROUND(E32*N32,2)</f>
        <v>0.22</v>
      </c>
      <c r="P32" s="173">
        <v>0</v>
      </c>
      <c r="Q32" s="173">
        <f>ROUND(E32*P32,2)</f>
        <v>0</v>
      </c>
      <c r="R32" s="173" t="s">
        <v>97</v>
      </c>
      <c r="S32" s="173" t="s">
        <v>138</v>
      </c>
      <c r="T32" s="174" t="s">
        <v>138</v>
      </c>
      <c r="U32" s="158">
        <v>0.13</v>
      </c>
      <c r="V32" s="158">
        <f>ROUND(E32*U32,2)</f>
        <v>28.6</v>
      </c>
      <c r="W32" s="158"/>
      <c r="X32" s="158" t="s">
        <v>200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466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248" t="s">
        <v>711</v>
      </c>
      <c r="D33" s="249"/>
      <c r="E33" s="249"/>
      <c r="F33" s="249"/>
      <c r="G33" s="249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143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39"/>
      <c r="D34" s="240"/>
      <c r="E34" s="240"/>
      <c r="F34" s="240"/>
      <c r="G34" s="240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148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68">
        <v>12</v>
      </c>
      <c r="B35" s="169" t="s">
        <v>712</v>
      </c>
      <c r="C35" s="178" t="s">
        <v>713</v>
      </c>
      <c r="D35" s="170" t="s">
        <v>214</v>
      </c>
      <c r="E35" s="171">
        <v>18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3">
        <v>1.0499999999999999E-3</v>
      </c>
      <c r="O35" s="173">
        <f>ROUND(E35*N35,2)</f>
        <v>0.02</v>
      </c>
      <c r="P35" s="173">
        <v>0</v>
      </c>
      <c r="Q35" s="173">
        <f>ROUND(E35*P35,2)</f>
        <v>0</v>
      </c>
      <c r="R35" s="173" t="s">
        <v>97</v>
      </c>
      <c r="S35" s="173" t="s">
        <v>138</v>
      </c>
      <c r="T35" s="174" t="s">
        <v>138</v>
      </c>
      <c r="U35" s="158">
        <v>0.16</v>
      </c>
      <c r="V35" s="158">
        <f>ROUND(E35*U35,2)</f>
        <v>2.88</v>
      </c>
      <c r="W35" s="158"/>
      <c r="X35" s="158" t="s">
        <v>200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466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48" t="s">
        <v>711</v>
      </c>
      <c r="D36" s="249"/>
      <c r="E36" s="249"/>
      <c r="F36" s="249"/>
      <c r="G36" s="249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143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239"/>
      <c r="D37" s="240"/>
      <c r="E37" s="240"/>
      <c r="F37" s="240"/>
      <c r="G37" s="240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148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68">
        <v>13</v>
      </c>
      <c r="B38" s="169" t="s">
        <v>714</v>
      </c>
      <c r="C38" s="178" t="s">
        <v>715</v>
      </c>
      <c r="D38" s="170" t="s">
        <v>303</v>
      </c>
      <c r="E38" s="171">
        <v>6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1.2999999999999999E-4</v>
      </c>
      <c r="O38" s="173">
        <f>ROUND(E38*N38,2)</f>
        <v>0</v>
      </c>
      <c r="P38" s="173">
        <v>0</v>
      </c>
      <c r="Q38" s="173">
        <f>ROUND(E38*P38,2)</f>
        <v>0</v>
      </c>
      <c r="R38" s="173" t="s">
        <v>97</v>
      </c>
      <c r="S38" s="173" t="s">
        <v>138</v>
      </c>
      <c r="T38" s="174" t="s">
        <v>138</v>
      </c>
      <c r="U38" s="158">
        <v>0.35216999999999998</v>
      </c>
      <c r="V38" s="158">
        <f>ROUND(E38*U38,2)</f>
        <v>2.11</v>
      </c>
      <c r="W38" s="158"/>
      <c r="X38" s="158" t="s">
        <v>200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466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254"/>
      <c r="D39" s="255"/>
      <c r="E39" s="255"/>
      <c r="F39" s="255"/>
      <c r="G39" s="255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148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8">
        <v>14</v>
      </c>
      <c r="B40" s="169" t="s">
        <v>716</v>
      </c>
      <c r="C40" s="178" t="s">
        <v>717</v>
      </c>
      <c r="D40" s="170" t="s">
        <v>303</v>
      </c>
      <c r="E40" s="171">
        <v>12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2.9999999999999997E-4</v>
      </c>
      <c r="O40" s="173">
        <f>ROUND(E40*N40,2)</f>
        <v>0</v>
      </c>
      <c r="P40" s="173">
        <v>0</v>
      </c>
      <c r="Q40" s="173">
        <f>ROUND(E40*P40,2)</f>
        <v>0</v>
      </c>
      <c r="R40" s="173" t="s">
        <v>97</v>
      </c>
      <c r="S40" s="173" t="s">
        <v>138</v>
      </c>
      <c r="T40" s="174" t="s">
        <v>138</v>
      </c>
      <c r="U40" s="158">
        <v>0.35216999999999998</v>
      </c>
      <c r="V40" s="158">
        <f>ROUND(E40*U40,2)</f>
        <v>4.2300000000000004</v>
      </c>
      <c r="W40" s="158"/>
      <c r="X40" s="158" t="s">
        <v>200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201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54"/>
      <c r="D41" s="255"/>
      <c r="E41" s="255"/>
      <c r="F41" s="255"/>
      <c r="G41" s="255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148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68">
        <v>15</v>
      </c>
      <c r="B42" s="169" t="s">
        <v>718</v>
      </c>
      <c r="C42" s="178" t="s">
        <v>719</v>
      </c>
      <c r="D42" s="170" t="s">
        <v>303</v>
      </c>
      <c r="E42" s="171">
        <v>18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2.1000000000000001E-4</v>
      </c>
      <c r="O42" s="173">
        <f>ROUND(E42*N42,2)</f>
        <v>0</v>
      </c>
      <c r="P42" s="173">
        <v>0</v>
      </c>
      <c r="Q42" s="173">
        <f>ROUND(E42*P42,2)</f>
        <v>0</v>
      </c>
      <c r="R42" s="173" t="s">
        <v>97</v>
      </c>
      <c r="S42" s="173" t="s">
        <v>138</v>
      </c>
      <c r="T42" s="174" t="s">
        <v>138</v>
      </c>
      <c r="U42" s="158">
        <v>0.35216999999999998</v>
      </c>
      <c r="V42" s="158">
        <f>ROUND(E42*U42,2)</f>
        <v>6.34</v>
      </c>
      <c r="W42" s="158"/>
      <c r="X42" s="158" t="s">
        <v>200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201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254"/>
      <c r="D43" s="255"/>
      <c r="E43" s="255"/>
      <c r="F43" s="255"/>
      <c r="G43" s="25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148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x14ac:dyDescent="0.2">
      <c r="A44" s="162" t="s">
        <v>133</v>
      </c>
      <c r="B44" s="163" t="s">
        <v>103</v>
      </c>
      <c r="C44" s="177" t="s">
        <v>104</v>
      </c>
      <c r="D44" s="164"/>
      <c r="E44" s="165"/>
      <c r="F44" s="166"/>
      <c r="G44" s="166">
        <f>SUMIF(AG45:AG46,"&lt;&gt;NOR",G45:G46)</f>
        <v>0</v>
      </c>
      <c r="H44" s="166"/>
      <c r="I44" s="166">
        <f>SUM(I45:I46)</f>
        <v>0</v>
      </c>
      <c r="J44" s="166"/>
      <c r="K44" s="166">
        <f>SUM(K45:K46)</f>
        <v>0</v>
      </c>
      <c r="L44" s="166"/>
      <c r="M44" s="166">
        <f>SUM(M45:M46)</f>
        <v>0</v>
      </c>
      <c r="N44" s="166"/>
      <c r="O44" s="166">
        <f>SUM(O45:O46)</f>
        <v>0</v>
      </c>
      <c r="P44" s="166"/>
      <c r="Q44" s="166">
        <f>SUM(Q45:Q46)</f>
        <v>0</v>
      </c>
      <c r="R44" s="166"/>
      <c r="S44" s="166"/>
      <c r="T44" s="167"/>
      <c r="U44" s="161"/>
      <c r="V44" s="161">
        <f>SUM(V45:V46)</f>
        <v>0</v>
      </c>
      <c r="W44" s="161"/>
      <c r="X44" s="161"/>
      <c r="AG44" t="s">
        <v>134</v>
      </c>
    </row>
    <row r="45" spans="1:60" outlineLevel="1" x14ac:dyDescent="0.2">
      <c r="A45" s="168">
        <v>16</v>
      </c>
      <c r="B45" s="169" t="s">
        <v>720</v>
      </c>
      <c r="C45" s="178" t="s">
        <v>721</v>
      </c>
      <c r="D45" s="170" t="s">
        <v>303</v>
      </c>
      <c r="E45" s="171">
        <v>18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3" t="s">
        <v>292</v>
      </c>
      <c r="S45" s="173" t="s">
        <v>138</v>
      </c>
      <c r="T45" s="174" t="s">
        <v>138</v>
      </c>
      <c r="U45" s="158">
        <v>0</v>
      </c>
      <c r="V45" s="158">
        <f>ROUND(E45*U45,2)</f>
        <v>0</v>
      </c>
      <c r="W45" s="158"/>
      <c r="X45" s="158" t="s">
        <v>293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691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254"/>
      <c r="D46" s="255"/>
      <c r="E46" s="255"/>
      <c r="F46" s="255"/>
      <c r="G46" s="255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148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">
      <c r="A47" s="162" t="s">
        <v>133</v>
      </c>
      <c r="B47" s="163" t="s">
        <v>97</v>
      </c>
      <c r="C47" s="177" t="s">
        <v>98</v>
      </c>
      <c r="D47" s="164"/>
      <c r="E47" s="165"/>
      <c r="F47" s="166"/>
      <c r="G47" s="166">
        <f>SUMIF(AG48:AG52,"&lt;&gt;NOR",G48:G52)</f>
        <v>0</v>
      </c>
      <c r="H47" s="166"/>
      <c r="I47" s="166">
        <f>SUM(I48:I52)</f>
        <v>0</v>
      </c>
      <c r="J47" s="166"/>
      <c r="K47" s="166">
        <f>SUM(K48:K52)</f>
        <v>0</v>
      </c>
      <c r="L47" s="166"/>
      <c r="M47" s="166">
        <f>SUM(M48:M52)</f>
        <v>0</v>
      </c>
      <c r="N47" s="166"/>
      <c r="O47" s="166">
        <f>SUM(O48:O52)</f>
        <v>0</v>
      </c>
      <c r="P47" s="166"/>
      <c r="Q47" s="166">
        <f>SUM(Q48:Q52)</f>
        <v>0</v>
      </c>
      <c r="R47" s="166"/>
      <c r="S47" s="166"/>
      <c r="T47" s="167"/>
      <c r="U47" s="161"/>
      <c r="V47" s="161">
        <f>SUM(V48:V52)</f>
        <v>20.62</v>
      </c>
      <c r="W47" s="161"/>
      <c r="X47" s="161"/>
      <c r="AG47" t="s">
        <v>134</v>
      </c>
    </row>
    <row r="48" spans="1:60" outlineLevel="1" x14ac:dyDescent="0.2">
      <c r="A48" s="168">
        <v>17</v>
      </c>
      <c r="B48" s="169" t="s">
        <v>722</v>
      </c>
      <c r="C48" s="178" t="s">
        <v>723</v>
      </c>
      <c r="D48" s="170" t="s">
        <v>214</v>
      </c>
      <c r="E48" s="171">
        <v>6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 t="s">
        <v>97</v>
      </c>
      <c r="S48" s="173" t="s">
        <v>138</v>
      </c>
      <c r="T48" s="174" t="s">
        <v>138</v>
      </c>
      <c r="U48" s="158">
        <v>2.0740000000000001E-2</v>
      </c>
      <c r="V48" s="158">
        <f>ROUND(E48*U48,2)</f>
        <v>0.12</v>
      </c>
      <c r="W48" s="158"/>
      <c r="X48" s="158" t="s">
        <v>200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201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54"/>
      <c r="D49" s="255"/>
      <c r="E49" s="255"/>
      <c r="F49" s="255"/>
      <c r="G49" s="255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148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68">
        <v>18</v>
      </c>
      <c r="B50" s="169" t="s">
        <v>724</v>
      </c>
      <c r="C50" s="178" t="s">
        <v>725</v>
      </c>
      <c r="D50" s="170" t="s">
        <v>303</v>
      </c>
      <c r="E50" s="171">
        <v>6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3" t="s">
        <v>97</v>
      </c>
      <c r="S50" s="173" t="s">
        <v>138</v>
      </c>
      <c r="T50" s="174" t="s">
        <v>138</v>
      </c>
      <c r="U50" s="158">
        <v>3.4166699999999999</v>
      </c>
      <c r="V50" s="158">
        <f>ROUND(E50*U50,2)</f>
        <v>20.5</v>
      </c>
      <c r="W50" s="158"/>
      <c r="X50" s="158" t="s">
        <v>200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201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248" t="s">
        <v>726</v>
      </c>
      <c r="D51" s="249"/>
      <c r="E51" s="249"/>
      <c r="F51" s="249"/>
      <c r="G51" s="249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143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239"/>
      <c r="D52" s="240"/>
      <c r="E52" s="240"/>
      <c r="F52" s="240"/>
      <c r="G52" s="240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148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2" t="s">
        <v>133</v>
      </c>
      <c r="B53" s="163" t="s">
        <v>103</v>
      </c>
      <c r="C53" s="177" t="s">
        <v>104</v>
      </c>
      <c r="D53" s="164"/>
      <c r="E53" s="165"/>
      <c r="F53" s="166"/>
      <c r="G53" s="166">
        <f>SUMIF(AG54:AG55,"&lt;&gt;NOR",G54:G55)</f>
        <v>0</v>
      </c>
      <c r="H53" s="166"/>
      <c r="I53" s="166">
        <f>SUM(I54:I55)</f>
        <v>0</v>
      </c>
      <c r="J53" s="166"/>
      <c r="K53" s="166">
        <f>SUM(K54:K55)</f>
        <v>0</v>
      </c>
      <c r="L53" s="166"/>
      <c r="M53" s="166">
        <f>SUM(M54:M55)</f>
        <v>0</v>
      </c>
      <c r="N53" s="166"/>
      <c r="O53" s="166">
        <f>SUM(O54:O55)</f>
        <v>0</v>
      </c>
      <c r="P53" s="166"/>
      <c r="Q53" s="166">
        <f>SUM(Q54:Q55)</f>
        <v>0</v>
      </c>
      <c r="R53" s="166"/>
      <c r="S53" s="166"/>
      <c r="T53" s="167"/>
      <c r="U53" s="161"/>
      <c r="V53" s="161">
        <f>SUM(V54:V55)</f>
        <v>10.9</v>
      </c>
      <c r="W53" s="161"/>
      <c r="X53" s="161"/>
      <c r="AG53" t="s">
        <v>134</v>
      </c>
    </row>
    <row r="54" spans="1:60" outlineLevel="1" x14ac:dyDescent="0.2">
      <c r="A54" s="168">
        <v>19</v>
      </c>
      <c r="B54" s="169" t="s">
        <v>727</v>
      </c>
      <c r="C54" s="178" t="s">
        <v>728</v>
      </c>
      <c r="D54" s="170" t="s">
        <v>303</v>
      </c>
      <c r="E54" s="171">
        <v>6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3"/>
      <c r="S54" s="173" t="s">
        <v>138</v>
      </c>
      <c r="T54" s="174" t="s">
        <v>138</v>
      </c>
      <c r="U54" s="158">
        <v>1.81667</v>
      </c>
      <c r="V54" s="158">
        <f>ROUND(E54*U54,2)</f>
        <v>10.9</v>
      </c>
      <c r="W54" s="158"/>
      <c r="X54" s="158" t="s">
        <v>200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201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54"/>
      <c r="D55" s="255"/>
      <c r="E55" s="255"/>
      <c r="F55" s="255"/>
      <c r="G55" s="255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148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2" t="s">
        <v>133</v>
      </c>
      <c r="B56" s="163" t="s">
        <v>97</v>
      </c>
      <c r="C56" s="177" t="s">
        <v>98</v>
      </c>
      <c r="D56" s="164"/>
      <c r="E56" s="165"/>
      <c r="F56" s="166"/>
      <c r="G56" s="166">
        <f>SUMIF(AG57:AG58,"&lt;&gt;NOR",G57:G58)</f>
        <v>0</v>
      </c>
      <c r="H56" s="166"/>
      <c r="I56" s="166">
        <f>SUM(I57:I58)</f>
        <v>0</v>
      </c>
      <c r="J56" s="166"/>
      <c r="K56" s="166">
        <f>SUM(K57:K58)</f>
        <v>0</v>
      </c>
      <c r="L56" s="166"/>
      <c r="M56" s="166">
        <f>SUM(M57:M58)</f>
        <v>0</v>
      </c>
      <c r="N56" s="166"/>
      <c r="O56" s="166">
        <f>SUM(O57:O58)</f>
        <v>0</v>
      </c>
      <c r="P56" s="166"/>
      <c r="Q56" s="166">
        <f>SUM(Q57:Q58)</f>
        <v>0</v>
      </c>
      <c r="R56" s="166"/>
      <c r="S56" s="166"/>
      <c r="T56" s="167"/>
      <c r="U56" s="161"/>
      <c r="V56" s="161">
        <f>SUM(V57:V58)</f>
        <v>1.1499999999999999</v>
      </c>
      <c r="W56" s="161"/>
      <c r="X56" s="161"/>
      <c r="AG56" t="s">
        <v>134</v>
      </c>
    </row>
    <row r="57" spans="1:60" ht="22.5" outlineLevel="1" x14ac:dyDescent="0.2">
      <c r="A57" s="168">
        <v>20</v>
      </c>
      <c r="B57" s="169" t="s">
        <v>729</v>
      </c>
      <c r="C57" s="178" t="s">
        <v>730</v>
      </c>
      <c r="D57" s="170" t="s">
        <v>303</v>
      </c>
      <c r="E57" s="171">
        <v>14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3" t="s">
        <v>97</v>
      </c>
      <c r="S57" s="173" t="s">
        <v>138</v>
      </c>
      <c r="T57" s="174" t="s">
        <v>138</v>
      </c>
      <c r="U57" s="158">
        <v>8.2170000000000007E-2</v>
      </c>
      <c r="V57" s="158">
        <f>ROUND(E57*U57,2)</f>
        <v>1.1499999999999999</v>
      </c>
      <c r="W57" s="158"/>
      <c r="X57" s="158" t="s">
        <v>200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466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54"/>
      <c r="D58" s="255"/>
      <c r="E58" s="255"/>
      <c r="F58" s="255"/>
      <c r="G58" s="255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148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x14ac:dyDescent="0.2">
      <c r="A59" s="162" t="s">
        <v>133</v>
      </c>
      <c r="B59" s="163" t="s">
        <v>99</v>
      </c>
      <c r="C59" s="177" t="s">
        <v>100</v>
      </c>
      <c r="D59" s="164"/>
      <c r="E59" s="165"/>
      <c r="F59" s="166"/>
      <c r="G59" s="166">
        <f>SUMIF(AG60:AG61,"&lt;&gt;NOR",G60:G61)</f>
        <v>0</v>
      </c>
      <c r="H59" s="166"/>
      <c r="I59" s="166">
        <f>SUM(I60:I61)</f>
        <v>0</v>
      </c>
      <c r="J59" s="166"/>
      <c r="K59" s="166">
        <f>SUM(K60:K61)</f>
        <v>0</v>
      </c>
      <c r="L59" s="166"/>
      <c r="M59" s="166">
        <f>SUM(M60:M61)</f>
        <v>0</v>
      </c>
      <c r="N59" s="166"/>
      <c r="O59" s="166">
        <f>SUM(O60:O61)</f>
        <v>0</v>
      </c>
      <c r="P59" s="166"/>
      <c r="Q59" s="166">
        <f>SUM(Q60:Q61)</f>
        <v>0</v>
      </c>
      <c r="R59" s="166"/>
      <c r="S59" s="166"/>
      <c r="T59" s="167"/>
      <c r="U59" s="161"/>
      <c r="V59" s="161">
        <f>SUM(V60:V61)</f>
        <v>1.08</v>
      </c>
      <c r="W59" s="161"/>
      <c r="X59" s="161"/>
      <c r="AG59" t="s">
        <v>134</v>
      </c>
    </row>
    <row r="60" spans="1:60" outlineLevel="1" x14ac:dyDescent="0.2">
      <c r="A60" s="168">
        <v>21</v>
      </c>
      <c r="B60" s="169" t="s">
        <v>731</v>
      </c>
      <c r="C60" s="178" t="s">
        <v>732</v>
      </c>
      <c r="D60" s="170" t="s">
        <v>733</v>
      </c>
      <c r="E60" s="171">
        <v>1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3"/>
      <c r="S60" s="173" t="s">
        <v>138</v>
      </c>
      <c r="T60" s="174" t="s">
        <v>138</v>
      </c>
      <c r="U60" s="158">
        <v>1.0780000000000001</v>
      </c>
      <c r="V60" s="158">
        <f>ROUND(E60*U60,2)</f>
        <v>1.08</v>
      </c>
      <c r="W60" s="158"/>
      <c r="X60" s="158" t="s">
        <v>200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201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54"/>
      <c r="D61" s="255"/>
      <c r="E61" s="255"/>
      <c r="F61" s="255"/>
      <c r="G61" s="255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148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162" t="s">
        <v>133</v>
      </c>
      <c r="B62" s="163" t="s">
        <v>106</v>
      </c>
      <c r="C62" s="177" t="s">
        <v>28</v>
      </c>
      <c r="D62" s="164"/>
      <c r="E62" s="165"/>
      <c r="F62" s="166"/>
      <c r="G62" s="166">
        <f>SUMIF(AG63:AG68,"&lt;&gt;NOR",G63:G68)</f>
        <v>0</v>
      </c>
      <c r="H62" s="166"/>
      <c r="I62" s="166">
        <f>SUM(I63:I68)</f>
        <v>0</v>
      </c>
      <c r="J62" s="166"/>
      <c r="K62" s="166">
        <f>SUM(K63:K68)</f>
        <v>0</v>
      </c>
      <c r="L62" s="166"/>
      <c r="M62" s="166">
        <f>SUM(M63:M68)</f>
        <v>0</v>
      </c>
      <c r="N62" s="166"/>
      <c r="O62" s="166">
        <f>SUM(O63:O68)</f>
        <v>0</v>
      </c>
      <c r="P62" s="166"/>
      <c r="Q62" s="166">
        <f>SUM(Q63:Q68)</f>
        <v>0</v>
      </c>
      <c r="R62" s="166"/>
      <c r="S62" s="166"/>
      <c r="T62" s="167"/>
      <c r="U62" s="161"/>
      <c r="V62" s="161">
        <f>SUM(V63:V68)</f>
        <v>0</v>
      </c>
      <c r="W62" s="161"/>
      <c r="X62" s="161"/>
      <c r="AG62" t="s">
        <v>134</v>
      </c>
    </row>
    <row r="63" spans="1:60" outlineLevel="1" x14ac:dyDescent="0.2">
      <c r="A63" s="168">
        <v>22</v>
      </c>
      <c r="B63" s="169" t="s">
        <v>734</v>
      </c>
      <c r="C63" s="178" t="s">
        <v>735</v>
      </c>
      <c r="D63" s="170" t="s">
        <v>137</v>
      </c>
      <c r="E63" s="171">
        <v>1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3"/>
      <c r="S63" s="173" t="s">
        <v>138</v>
      </c>
      <c r="T63" s="174" t="s">
        <v>139</v>
      </c>
      <c r="U63" s="158">
        <v>0</v>
      </c>
      <c r="V63" s="158">
        <f>ROUND(E63*U63,2)</f>
        <v>0</v>
      </c>
      <c r="W63" s="158"/>
      <c r="X63" s="158" t="s">
        <v>140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736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48" t="s">
        <v>737</v>
      </c>
      <c r="D64" s="249"/>
      <c r="E64" s="249"/>
      <c r="F64" s="249"/>
      <c r="G64" s="249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143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75" t="str">
        <f>C64</f>
        <v>náklady spojené s provedením všech technickými normami předepsaných zkoušek a revizí stavebních konstrukcí nebo stavebních prací.</v>
      </c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239"/>
      <c r="D65" s="240"/>
      <c r="E65" s="240"/>
      <c r="F65" s="240"/>
      <c r="G65" s="240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148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68">
        <v>23</v>
      </c>
      <c r="B66" s="169" t="s">
        <v>149</v>
      </c>
      <c r="C66" s="178" t="s">
        <v>150</v>
      </c>
      <c r="D66" s="170" t="s">
        <v>137</v>
      </c>
      <c r="E66" s="171">
        <v>1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3"/>
      <c r="S66" s="173" t="s">
        <v>138</v>
      </c>
      <c r="T66" s="174" t="s">
        <v>139</v>
      </c>
      <c r="U66" s="158">
        <v>0</v>
      </c>
      <c r="V66" s="158">
        <f>ROUND(E66*U66,2)</f>
        <v>0</v>
      </c>
      <c r="W66" s="158"/>
      <c r="X66" s="158" t="s">
        <v>140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736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48" t="s">
        <v>151</v>
      </c>
      <c r="D67" s="249"/>
      <c r="E67" s="249"/>
      <c r="F67" s="249"/>
      <c r="G67" s="249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143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75" t="str">
        <f>C67</f>
        <v>Náklady na provedení skutečného zaměření stavby v rozsahu nezbytném pro zápis změny do katastru nemovitostí.</v>
      </c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39"/>
      <c r="D68" s="240"/>
      <c r="E68" s="240"/>
      <c r="F68" s="240"/>
      <c r="G68" s="240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148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x14ac:dyDescent="0.2">
      <c r="A69" s="162" t="s">
        <v>133</v>
      </c>
      <c r="B69" s="163" t="s">
        <v>101</v>
      </c>
      <c r="C69" s="177" t="s">
        <v>102</v>
      </c>
      <c r="D69" s="164"/>
      <c r="E69" s="165"/>
      <c r="F69" s="166"/>
      <c r="G69" s="166">
        <f>SUMIF(AG70:AG73,"&lt;&gt;NOR",G70:G73)</f>
        <v>0</v>
      </c>
      <c r="H69" s="166"/>
      <c r="I69" s="166">
        <f>SUM(I70:I73)</f>
        <v>0</v>
      </c>
      <c r="J69" s="166"/>
      <c r="K69" s="166">
        <f>SUM(K70:K73)</f>
        <v>0</v>
      </c>
      <c r="L69" s="166"/>
      <c r="M69" s="166">
        <f>SUM(M70:M73)</f>
        <v>0</v>
      </c>
      <c r="N69" s="166"/>
      <c r="O69" s="166">
        <f>SUM(O70:O73)</f>
        <v>0.01</v>
      </c>
      <c r="P69" s="166"/>
      <c r="Q69" s="166">
        <f>SUM(Q70:Q73)</f>
        <v>0</v>
      </c>
      <c r="R69" s="166"/>
      <c r="S69" s="166"/>
      <c r="T69" s="167"/>
      <c r="U69" s="161"/>
      <c r="V69" s="161">
        <f>SUM(V70:V73)</f>
        <v>15.23</v>
      </c>
      <c r="W69" s="161"/>
      <c r="X69" s="161"/>
      <c r="AG69" t="s">
        <v>134</v>
      </c>
    </row>
    <row r="70" spans="1:60" outlineLevel="1" x14ac:dyDescent="0.2">
      <c r="A70" s="168">
        <v>24</v>
      </c>
      <c r="B70" s="169" t="s">
        <v>738</v>
      </c>
      <c r="C70" s="178" t="s">
        <v>739</v>
      </c>
      <c r="D70" s="170" t="s">
        <v>740</v>
      </c>
      <c r="E70" s="171">
        <v>0.22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3.4209999999999997E-2</v>
      </c>
      <c r="O70" s="173">
        <f>ROUND(E70*N70,2)</f>
        <v>0.01</v>
      </c>
      <c r="P70" s="173">
        <v>0</v>
      </c>
      <c r="Q70" s="173">
        <f>ROUND(E70*P70,2)</f>
        <v>0</v>
      </c>
      <c r="R70" s="173"/>
      <c r="S70" s="173" t="s">
        <v>138</v>
      </c>
      <c r="T70" s="174" t="s">
        <v>138</v>
      </c>
      <c r="U70" s="158">
        <v>4.0999999999999996</v>
      </c>
      <c r="V70" s="158">
        <f>ROUND(E70*U70,2)</f>
        <v>0.9</v>
      </c>
      <c r="W70" s="158"/>
      <c r="X70" s="158" t="s">
        <v>200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201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54"/>
      <c r="D71" s="255"/>
      <c r="E71" s="255"/>
      <c r="F71" s="255"/>
      <c r="G71" s="255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148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68">
        <v>25</v>
      </c>
      <c r="B72" s="169" t="s">
        <v>741</v>
      </c>
      <c r="C72" s="178" t="s">
        <v>742</v>
      </c>
      <c r="D72" s="170" t="s">
        <v>303</v>
      </c>
      <c r="E72" s="171">
        <v>6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/>
      <c r="S72" s="173" t="s">
        <v>138</v>
      </c>
      <c r="T72" s="174" t="s">
        <v>138</v>
      </c>
      <c r="U72" s="158">
        <v>2.3889999999999998</v>
      </c>
      <c r="V72" s="158">
        <f>ROUND(E72*U72,2)</f>
        <v>14.33</v>
      </c>
      <c r="W72" s="158"/>
      <c r="X72" s="158" t="s">
        <v>200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201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54"/>
      <c r="D73" s="255"/>
      <c r="E73" s="255"/>
      <c r="F73" s="255"/>
      <c r="G73" s="255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148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x14ac:dyDescent="0.2">
      <c r="A74" s="162" t="s">
        <v>133</v>
      </c>
      <c r="B74" s="163" t="s">
        <v>60</v>
      </c>
      <c r="C74" s="177" t="s">
        <v>85</v>
      </c>
      <c r="D74" s="164"/>
      <c r="E74" s="165"/>
      <c r="F74" s="166"/>
      <c r="G74" s="166">
        <f>SUMIF(AG75:AG77,"&lt;&gt;NOR",G75:G77)</f>
        <v>0</v>
      </c>
      <c r="H74" s="166"/>
      <c r="I74" s="166">
        <f>SUM(I75:I77)</f>
        <v>0</v>
      </c>
      <c r="J74" s="166"/>
      <c r="K74" s="166">
        <f>SUM(K75:K77)</f>
        <v>0</v>
      </c>
      <c r="L74" s="166"/>
      <c r="M74" s="166">
        <f>SUM(M75:M77)</f>
        <v>0</v>
      </c>
      <c r="N74" s="166"/>
      <c r="O74" s="166">
        <f>SUM(O75:O77)</f>
        <v>15.51</v>
      </c>
      <c r="P74" s="166"/>
      <c r="Q74" s="166">
        <f>SUM(Q75:Q77)</f>
        <v>0</v>
      </c>
      <c r="R74" s="166"/>
      <c r="S74" s="166"/>
      <c r="T74" s="167"/>
      <c r="U74" s="161"/>
      <c r="V74" s="161">
        <f>SUM(V75:V77)</f>
        <v>3.17</v>
      </c>
      <c r="W74" s="161"/>
      <c r="X74" s="161"/>
      <c r="AG74" t="s">
        <v>134</v>
      </c>
    </row>
    <row r="75" spans="1:60" outlineLevel="1" x14ac:dyDescent="0.2">
      <c r="A75" s="168">
        <v>26</v>
      </c>
      <c r="B75" s="169" t="s">
        <v>743</v>
      </c>
      <c r="C75" s="178" t="s">
        <v>744</v>
      </c>
      <c r="D75" s="170" t="s">
        <v>227</v>
      </c>
      <c r="E75" s="171">
        <v>6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3">
        <v>2.5855999999999999</v>
      </c>
      <c r="O75" s="173">
        <f>ROUND(E75*N75,2)</f>
        <v>15.51</v>
      </c>
      <c r="P75" s="173">
        <v>0</v>
      </c>
      <c r="Q75" s="173">
        <f>ROUND(E75*P75,2)</f>
        <v>0</v>
      </c>
      <c r="R75" s="173" t="s">
        <v>745</v>
      </c>
      <c r="S75" s="173" t="s">
        <v>138</v>
      </c>
      <c r="T75" s="174" t="s">
        <v>138</v>
      </c>
      <c r="U75" s="158">
        <v>0.52900000000000003</v>
      </c>
      <c r="V75" s="158">
        <f>ROUND(E75*U75,2)</f>
        <v>3.17</v>
      </c>
      <c r="W75" s="158"/>
      <c r="X75" s="158" t="s">
        <v>200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201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250" t="s">
        <v>746</v>
      </c>
      <c r="D76" s="251"/>
      <c r="E76" s="251"/>
      <c r="F76" s="251"/>
      <c r="G76" s="251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216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39"/>
      <c r="D77" s="240"/>
      <c r="E77" s="240"/>
      <c r="F77" s="240"/>
      <c r="G77" s="240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148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162" t="s">
        <v>133</v>
      </c>
      <c r="B78" s="163" t="s">
        <v>101</v>
      </c>
      <c r="C78" s="177" t="s">
        <v>102</v>
      </c>
      <c r="D78" s="164"/>
      <c r="E78" s="165"/>
      <c r="F78" s="166"/>
      <c r="G78" s="166">
        <f>SUMIF(AG79:AG80,"&lt;&gt;NOR",G79:G80)</f>
        <v>0</v>
      </c>
      <c r="H78" s="166"/>
      <c r="I78" s="166">
        <f>SUM(I79:I80)</f>
        <v>0</v>
      </c>
      <c r="J78" s="166"/>
      <c r="K78" s="166">
        <f>SUM(K79:K80)</f>
        <v>0</v>
      </c>
      <c r="L78" s="166"/>
      <c r="M78" s="166">
        <f>SUM(M79:M80)</f>
        <v>0</v>
      </c>
      <c r="N78" s="166"/>
      <c r="O78" s="166">
        <f>SUM(O79:O80)</f>
        <v>0</v>
      </c>
      <c r="P78" s="166"/>
      <c r="Q78" s="166">
        <f>SUM(Q79:Q80)</f>
        <v>0</v>
      </c>
      <c r="R78" s="166"/>
      <c r="S78" s="166"/>
      <c r="T78" s="167"/>
      <c r="U78" s="161"/>
      <c r="V78" s="161">
        <f>SUM(V79:V80)</f>
        <v>3.14</v>
      </c>
      <c r="W78" s="161"/>
      <c r="X78" s="161"/>
      <c r="AG78" t="s">
        <v>134</v>
      </c>
    </row>
    <row r="79" spans="1:60" outlineLevel="1" x14ac:dyDescent="0.2">
      <c r="A79" s="168">
        <v>27</v>
      </c>
      <c r="B79" s="169" t="s">
        <v>747</v>
      </c>
      <c r="C79" s="178" t="s">
        <v>748</v>
      </c>
      <c r="D79" s="170" t="s">
        <v>303</v>
      </c>
      <c r="E79" s="171">
        <v>6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3"/>
      <c r="S79" s="173" t="s">
        <v>138</v>
      </c>
      <c r="T79" s="174" t="s">
        <v>138</v>
      </c>
      <c r="U79" s="158">
        <v>0.52400000000000002</v>
      </c>
      <c r="V79" s="158">
        <f>ROUND(E79*U79,2)</f>
        <v>3.14</v>
      </c>
      <c r="W79" s="158"/>
      <c r="X79" s="158" t="s">
        <v>200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201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254"/>
      <c r="D80" s="255"/>
      <c r="E80" s="255"/>
      <c r="F80" s="255"/>
      <c r="G80" s="255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148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x14ac:dyDescent="0.2">
      <c r="A81" s="162" t="s">
        <v>133</v>
      </c>
      <c r="B81" s="163" t="s">
        <v>75</v>
      </c>
      <c r="C81" s="177" t="s">
        <v>76</v>
      </c>
      <c r="D81" s="164"/>
      <c r="E81" s="165"/>
      <c r="F81" s="166"/>
      <c r="G81" s="166">
        <f>SUMIF(AG82:AG85,"&lt;&gt;NOR",G82:G85)</f>
        <v>0</v>
      </c>
      <c r="H81" s="166"/>
      <c r="I81" s="166">
        <f>SUM(I82:I85)</f>
        <v>0</v>
      </c>
      <c r="J81" s="166"/>
      <c r="K81" s="166">
        <f>SUM(K82:K85)</f>
        <v>0</v>
      </c>
      <c r="L81" s="166"/>
      <c r="M81" s="166">
        <f>SUM(M82:M85)</f>
        <v>0</v>
      </c>
      <c r="N81" s="166"/>
      <c r="O81" s="166">
        <f>SUM(O82:O85)</f>
        <v>0</v>
      </c>
      <c r="P81" s="166"/>
      <c r="Q81" s="166">
        <f>SUM(Q82:Q85)</f>
        <v>0</v>
      </c>
      <c r="R81" s="166"/>
      <c r="S81" s="166"/>
      <c r="T81" s="167"/>
      <c r="U81" s="161"/>
      <c r="V81" s="161">
        <f>SUM(V82:V85)</f>
        <v>19.22</v>
      </c>
      <c r="W81" s="161"/>
      <c r="X81" s="161"/>
      <c r="AG81" t="s">
        <v>134</v>
      </c>
    </row>
    <row r="82" spans="1:60" outlineLevel="1" x14ac:dyDescent="0.2">
      <c r="A82" s="168">
        <v>28</v>
      </c>
      <c r="B82" s="169" t="s">
        <v>749</v>
      </c>
      <c r="C82" s="178" t="s">
        <v>750</v>
      </c>
      <c r="D82" s="170" t="s">
        <v>227</v>
      </c>
      <c r="E82" s="171">
        <v>52.65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 t="s">
        <v>220</v>
      </c>
      <c r="S82" s="173" t="s">
        <v>138</v>
      </c>
      <c r="T82" s="174" t="s">
        <v>138</v>
      </c>
      <c r="U82" s="158">
        <v>0.36499999999999999</v>
      </c>
      <c r="V82" s="158">
        <f>ROUND(E82*U82,2)</f>
        <v>19.22</v>
      </c>
      <c r="W82" s="158"/>
      <c r="X82" s="158" t="s">
        <v>200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201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56"/>
      <c r="B83" s="157"/>
      <c r="C83" s="250" t="s">
        <v>751</v>
      </c>
      <c r="D83" s="251"/>
      <c r="E83" s="251"/>
      <c r="F83" s="251"/>
      <c r="G83" s="251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216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75" t="str">
        <f>C83</f>
        <v>zapažených i nezapažených s urovnáním dna do předepsaného profilu a spádu, s přehozením výkopku na přilehlém terénu na vzdálenost do 3 m od podélné osy rýhy nebo s naložením výkopku na dopravní prostředek.</v>
      </c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79" t="s">
        <v>752</v>
      </c>
      <c r="D84" s="159"/>
      <c r="E84" s="160">
        <v>52.65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145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39"/>
      <c r="D85" s="240"/>
      <c r="E85" s="240"/>
      <c r="F85" s="240"/>
      <c r="G85" s="240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148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162" t="s">
        <v>133</v>
      </c>
      <c r="B86" s="163" t="s">
        <v>101</v>
      </c>
      <c r="C86" s="177" t="s">
        <v>102</v>
      </c>
      <c r="D86" s="164"/>
      <c r="E86" s="165"/>
      <c r="F86" s="166"/>
      <c r="G86" s="166">
        <f>SUMIF(AG87:AG90,"&lt;&gt;NOR",G87:G90)</f>
        <v>0</v>
      </c>
      <c r="H86" s="166"/>
      <c r="I86" s="166">
        <f>SUM(I87:I90)</f>
        <v>0</v>
      </c>
      <c r="J86" s="166"/>
      <c r="K86" s="166">
        <f>SUM(K87:K90)</f>
        <v>0</v>
      </c>
      <c r="L86" s="166"/>
      <c r="M86" s="166">
        <f>SUM(M87:M90)</f>
        <v>0</v>
      </c>
      <c r="N86" s="166"/>
      <c r="O86" s="166">
        <f>SUM(O87:O90)</f>
        <v>45.059999999999995</v>
      </c>
      <c r="P86" s="166"/>
      <c r="Q86" s="166">
        <f>SUM(Q87:Q90)</f>
        <v>0</v>
      </c>
      <c r="R86" s="166"/>
      <c r="S86" s="166"/>
      <c r="T86" s="167"/>
      <c r="U86" s="161"/>
      <c r="V86" s="161">
        <f>SUM(V87:V90)</f>
        <v>27.279999999999998</v>
      </c>
      <c r="W86" s="161"/>
      <c r="X86" s="161"/>
      <c r="AG86" t="s">
        <v>134</v>
      </c>
    </row>
    <row r="87" spans="1:60" outlineLevel="1" x14ac:dyDescent="0.2">
      <c r="A87" s="168">
        <v>29</v>
      </c>
      <c r="B87" s="169" t="s">
        <v>753</v>
      </c>
      <c r="C87" s="178" t="s">
        <v>754</v>
      </c>
      <c r="D87" s="170" t="s">
        <v>214</v>
      </c>
      <c r="E87" s="171">
        <v>220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3">
        <v>0.20474999999999999</v>
      </c>
      <c r="O87" s="173">
        <f>ROUND(E87*N87,2)</f>
        <v>45.05</v>
      </c>
      <c r="P87" s="173">
        <v>0</v>
      </c>
      <c r="Q87" s="173">
        <f>ROUND(E87*P87,2)</f>
        <v>0</v>
      </c>
      <c r="R87" s="173"/>
      <c r="S87" s="173" t="s">
        <v>138</v>
      </c>
      <c r="T87" s="174" t="s">
        <v>138</v>
      </c>
      <c r="U87" s="158">
        <v>9.8000000000000004E-2</v>
      </c>
      <c r="V87" s="158">
        <f>ROUND(E87*U87,2)</f>
        <v>21.56</v>
      </c>
      <c r="W87" s="158"/>
      <c r="X87" s="158" t="s">
        <v>200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201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254"/>
      <c r="D88" s="255"/>
      <c r="E88" s="255"/>
      <c r="F88" s="255"/>
      <c r="G88" s="255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148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68">
        <v>30</v>
      </c>
      <c r="B89" s="169" t="s">
        <v>755</v>
      </c>
      <c r="C89" s="178" t="s">
        <v>756</v>
      </c>
      <c r="D89" s="170" t="s">
        <v>214</v>
      </c>
      <c r="E89" s="171">
        <v>220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3">
        <v>6.0000000000000002E-5</v>
      </c>
      <c r="O89" s="173">
        <f>ROUND(E89*N89,2)</f>
        <v>0.01</v>
      </c>
      <c r="P89" s="173">
        <v>0</v>
      </c>
      <c r="Q89" s="173">
        <f>ROUND(E89*P89,2)</f>
        <v>0</v>
      </c>
      <c r="R89" s="173"/>
      <c r="S89" s="173" t="s">
        <v>138</v>
      </c>
      <c r="T89" s="174" t="s">
        <v>138</v>
      </c>
      <c r="U89" s="158">
        <v>2.5999999999999999E-2</v>
      </c>
      <c r="V89" s="158">
        <f>ROUND(E89*U89,2)</f>
        <v>5.72</v>
      </c>
      <c r="W89" s="158"/>
      <c r="X89" s="158" t="s">
        <v>200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466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254"/>
      <c r="D90" s="255"/>
      <c r="E90" s="255"/>
      <c r="F90" s="255"/>
      <c r="G90" s="255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148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x14ac:dyDescent="0.2">
      <c r="A91" s="162" t="s">
        <v>133</v>
      </c>
      <c r="B91" s="163" t="s">
        <v>64</v>
      </c>
      <c r="C91" s="177" t="s">
        <v>86</v>
      </c>
      <c r="D91" s="164"/>
      <c r="E91" s="165"/>
      <c r="F91" s="166"/>
      <c r="G91" s="166">
        <f>SUMIF(AG92:AG94,"&lt;&gt;NOR",G92:G94)</f>
        <v>0</v>
      </c>
      <c r="H91" s="166"/>
      <c r="I91" s="166">
        <f>SUM(I92:I94)</f>
        <v>0</v>
      </c>
      <c r="J91" s="166"/>
      <c r="K91" s="166">
        <f>SUM(K92:K94)</f>
        <v>0</v>
      </c>
      <c r="L91" s="166"/>
      <c r="M91" s="166">
        <f>SUM(M92:M94)</f>
        <v>0</v>
      </c>
      <c r="N91" s="166"/>
      <c r="O91" s="166">
        <f>SUM(O92:O94)</f>
        <v>0.18</v>
      </c>
      <c r="P91" s="166"/>
      <c r="Q91" s="166">
        <f>SUM(Q92:Q94)</f>
        <v>0</v>
      </c>
      <c r="R91" s="166"/>
      <c r="S91" s="166"/>
      <c r="T91" s="167"/>
      <c r="U91" s="161"/>
      <c r="V91" s="161">
        <f>SUM(V92:V94)</f>
        <v>24.2</v>
      </c>
      <c r="W91" s="161"/>
      <c r="X91" s="161"/>
      <c r="AG91" t="s">
        <v>134</v>
      </c>
    </row>
    <row r="92" spans="1:60" ht="22.5" outlineLevel="1" x14ac:dyDescent="0.2">
      <c r="A92" s="168">
        <v>31</v>
      </c>
      <c r="B92" s="169" t="s">
        <v>757</v>
      </c>
      <c r="C92" s="178" t="s">
        <v>758</v>
      </c>
      <c r="D92" s="170" t="s">
        <v>214</v>
      </c>
      <c r="E92" s="171">
        <v>242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3">
        <v>7.2999999999999996E-4</v>
      </c>
      <c r="O92" s="173">
        <f>ROUND(E92*N92,2)</f>
        <v>0.18</v>
      </c>
      <c r="P92" s="173">
        <v>0</v>
      </c>
      <c r="Q92" s="173">
        <f>ROUND(E92*P92,2)</f>
        <v>0</v>
      </c>
      <c r="R92" s="173" t="s">
        <v>759</v>
      </c>
      <c r="S92" s="173" t="s">
        <v>138</v>
      </c>
      <c r="T92" s="174" t="s">
        <v>138</v>
      </c>
      <c r="U92" s="158">
        <v>0.1</v>
      </c>
      <c r="V92" s="158">
        <f>ROUND(E92*U92,2)</f>
        <v>24.2</v>
      </c>
      <c r="W92" s="158"/>
      <c r="X92" s="158" t="s">
        <v>200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466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248" t="s">
        <v>760</v>
      </c>
      <c r="D93" s="249"/>
      <c r="E93" s="249"/>
      <c r="F93" s="249"/>
      <c r="G93" s="249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143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239"/>
      <c r="D94" s="240"/>
      <c r="E94" s="240"/>
      <c r="F94" s="240"/>
      <c r="G94" s="240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148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">
      <c r="A95" s="162" t="s">
        <v>133</v>
      </c>
      <c r="B95" s="163" t="s">
        <v>101</v>
      </c>
      <c r="C95" s="177" t="s">
        <v>102</v>
      </c>
      <c r="D95" s="164"/>
      <c r="E95" s="165"/>
      <c r="F95" s="166"/>
      <c r="G95" s="166">
        <f>SUMIF(AG96:AG99,"&lt;&gt;NOR",G96:G99)</f>
        <v>0</v>
      </c>
      <c r="H95" s="166"/>
      <c r="I95" s="166">
        <f>SUM(I96:I99)</f>
        <v>0</v>
      </c>
      <c r="J95" s="166"/>
      <c r="K95" s="166">
        <f>SUM(K96:K99)</f>
        <v>0</v>
      </c>
      <c r="L95" s="166"/>
      <c r="M95" s="166">
        <f>SUM(M96:M99)</f>
        <v>0</v>
      </c>
      <c r="N95" s="166"/>
      <c r="O95" s="166">
        <f>SUM(O96:O99)</f>
        <v>0</v>
      </c>
      <c r="P95" s="166"/>
      <c r="Q95" s="166">
        <f>SUM(Q96:Q99)</f>
        <v>0</v>
      </c>
      <c r="R95" s="166"/>
      <c r="S95" s="166"/>
      <c r="T95" s="167"/>
      <c r="U95" s="161"/>
      <c r="V95" s="161">
        <f>SUM(V96:V99)</f>
        <v>43.3</v>
      </c>
      <c r="W95" s="161"/>
      <c r="X95" s="161"/>
      <c r="AG95" t="s">
        <v>134</v>
      </c>
    </row>
    <row r="96" spans="1:60" outlineLevel="1" x14ac:dyDescent="0.2">
      <c r="A96" s="168">
        <v>32</v>
      </c>
      <c r="B96" s="169" t="s">
        <v>761</v>
      </c>
      <c r="C96" s="178" t="s">
        <v>762</v>
      </c>
      <c r="D96" s="170" t="s">
        <v>214</v>
      </c>
      <c r="E96" s="171">
        <v>220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0</v>
      </c>
      <c r="O96" s="173">
        <f>ROUND(E96*N96,2)</f>
        <v>0</v>
      </c>
      <c r="P96" s="173">
        <v>0</v>
      </c>
      <c r="Q96" s="173">
        <f>ROUND(E96*P96,2)</f>
        <v>0</v>
      </c>
      <c r="R96" s="173"/>
      <c r="S96" s="173" t="s">
        <v>138</v>
      </c>
      <c r="T96" s="174" t="s">
        <v>138</v>
      </c>
      <c r="U96" s="158">
        <v>0.16200000000000001</v>
      </c>
      <c r="V96" s="158">
        <f>ROUND(E96*U96,2)</f>
        <v>35.64</v>
      </c>
      <c r="W96" s="158"/>
      <c r="X96" s="158" t="s">
        <v>200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201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254"/>
      <c r="D97" s="255"/>
      <c r="E97" s="255"/>
      <c r="F97" s="255"/>
      <c r="G97" s="255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148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68">
        <v>33</v>
      </c>
      <c r="B98" s="169" t="s">
        <v>763</v>
      </c>
      <c r="C98" s="178" t="s">
        <v>764</v>
      </c>
      <c r="D98" s="170" t="s">
        <v>227</v>
      </c>
      <c r="E98" s="171">
        <v>11.55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21</v>
      </c>
      <c r="M98" s="173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3"/>
      <c r="S98" s="173" t="s">
        <v>138</v>
      </c>
      <c r="T98" s="174" t="s">
        <v>138</v>
      </c>
      <c r="U98" s="158">
        <v>0.66300000000000003</v>
      </c>
      <c r="V98" s="158">
        <f>ROUND(E98*U98,2)</f>
        <v>7.66</v>
      </c>
      <c r="W98" s="158"/>
      <c r="X98" s="158" t="s">
        <v>200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201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254"/>
      <c r="D99" s="255"/>
      <c r="E99" s="255"/>
      <c r="F99" s="255"/>
      <c r="G99" s="255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148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">
      <c r="A100" s="3"/>
      <c r="B100" s="4"/>
      <c r="C100" s="180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v>15</v>
      </c>
      <c r="AF100">
        <v>21</v>
      </c>
      <c r="AG100" t="s">
        <v>120</v>
      </c>
    </row>
    <row r="101" spans="1:60" x14ac:dyDescent="0.2">
      <c r="A101" s="152"/>
      <c r="B101" s="153" t="s">
        <v>29</v>
      </c>
      <c r="C101" s="181"/>
      <c r="D101" s="154"/>
      <c r="E101" s="155"/>
      <c r="F101" s="155"/>
      <c r="G101" s="176">
        <f>G8+G13+G16+G23+G44+G47+G53+G56+G59+G62+G69+G74+G78+G81+G86+G91+G95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f>SUMIF(L7:L99,AE100,G7:G99)</f>
        <v>0</v>
      </c>
      <c r="AF101">
        <f>SUMIF(L7:L99,AF100,G7:G99)</f>
        <v>0</v>
      </c>
      <c r="AG101" t="s">
        <v>182</v>
      </c>
    </row>
    <row r="102" spans="1:60" x14ac:dyDescent="0.2">
      <c r="C102" s="182"/>
      <c r="D102" s="10"/>
      <c r="AG102" t="s">
        <v>183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IULRBVl6mdIaMgC6s0j+xs82NcWO5kMwwBBhdzOHJNAoL2vt4u3S+9dHrpb9xlKv5FccIvTuGmkEPtnZBvD1g==" saltValue="7mVa8fKAM1jDm3zVQx87Kg==" spinCount="100000" sheet="1"/>
  <mergeCells count="45">
    <mergeCell ref="C94:G94"/>
    <mergeCell ref="C97:G97"/>
    <mergeCell ref="C99:G99"/>
    <mergeCell ref="C80:G80"/>
    <mergeCell ref="C83:G83"/>
    <mergeCell ref="C85:G85"/>
    <mergeCell ref="C88:G88"/>
    <mergeCell ref="C90:G90"/>
    <mergeCell ref="C93:G93"/>
    <mergeCell ref="C77:G77"/>
    <mergeCell ref="C52:G52"/>
    <mergeCell ref="C55:G55"/>
    <mergeCell ref="C58:G58"/>
    <mergeCell ref="C61:G61"/>
    <mergeCell ref="C64:G64"/>
    <mergeCell ref="C65:G65"/>
    <mergeCell ref="C67:G67"/>
    <mergeCell ref="C68:G68"/>
    <mergeCell ref="C71:G71"/>
    <mergeCell ref="C73:G73"/>
    <mergeCell ref="C76:G76"/>
    <mergeCell ref="C51:G51"/>
    <mergeCell ref="C29:G29"/>
    <mergeCell ref="C31:G31"/>
    <mergeCell ref="C33:G33"/>
    <mergeCell ref="C34:G34"/>
    <mergeCell ref="C36:G36"/>
    <mergeCell ref="C37:G37"/>
    <mergeCell ref="C39:G39"/>
    <mergeCell ref="C41:G41"/>
    <mergeCell ref="C43:G43"/>
    <mergeCell ref="C46:G46"/>
    <mergeCell ref="C49:G49"/>
    <mergeCell ref="C27:G27"/>
    <mergeCell ref="A1:G1"/>
    <mergeCell ref="C2:G2"/>
    <mergeCell ref="C3:G3"/>
    <mergeCell ref="C4:G4"/>
    <mergeCell ref="C10:G10"/>
    <mergeCell ref="C12:G12"/>
    <mergeCell ref="C15:G15"/>
    <mergeCell ref="C18:G18"/>
    <mergeCell ref="C20:G20"/>
    <mergeCell ref="C22:G22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000 5 Pol</vt:lpstr>
      <vt:lpstr>SO 000 5 P1</vt:lpstr>
      <vt:lpstr>SO 001 2 Pol</vt:lpstr>
      <vt:lpstr>SO 301 3 Pol</vt:lpstr>
      <vt:lpstr>SO 301 3 P1</vt:lpstr>
      <vt:lpstr>SO 401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000 5 P1'!Názvy_tisku</vt:lpstr>
      <vt:lpstr>'SO 000 5 Pol'!Názvy_tisku</vt:lpstr>
      <vt:lpstr>'SO 001 2 Pol'!Názvy_tisku</vt:lpstr>
      <vt:lpstr>'SO 301 3 P1'!Názvy_tisku</vt:lpstr>
      <vt:lpstr>'SO 301 3 Pol'!Názvy_tisku</vt:lpstr>
      <vt:lpstr>'SO 401 4 Pol'!Názvy_tisku</vt:lpstr>
      <vt:lpstr>oadresa</vt:lpstr>
      <vt:lpstr>Stavba!Objednatel</vt:lpstr>
      <vt:lpstr>Stavba!Objekt</vt:lpstr>
      <vt:lpstr>'SO 000 5 P1'!Oblast_tisku</vt:lpstr>
      <vt:lpstr>'SO 000 5 Pol'!Oblast_tisku</vt:lpstr>
      <vt:lpstr>'SO 001 2 Pol'!Oblast_tisku</vt:lpstr>
      <vt:lpstr>'SO 301 3 P1'!Oblast_tisku</vt:lpstr>
      <vt:lpstr>'SO 301 3 Pol'!Oblast_tisku</vt:lpstr>
      <vt:lpstr>'SO 401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Pelc</dc:creator>
  <cp:lastModifiedBy>Necidova</cp:lastModifiedBy>
  <cp:lastPrinted>2019-03-19T12:27:02Z</cp:lastPrinted>
  <dcterms:created xsi:type="dcterms:W3CDTF">2009-04-08T07:15:50Z</dcterms:created>
  <dcterms:modified xsi:type="dcterms:W3CDTF">2024-02-08T10:22:13Z</dcterms:modified>
</cp:coreProperties>
</file>