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íjmy a financování" sheetId="1" r:id="rId1"/>
    <sheet name="Výdaje" sheetId="2" r:id="rId2"/>
    <sheet name="Výsledek hospodaření" sheetId="3" r:id="rId3"/>
    <sheet name="Grafy" sheetId="4" r:id="rId4"/>
    <sheet name="zdroj.data" sheetId="5" r:id="rId5"/>
  </sheets>
  <definedNames>
    <definedName name="Excel_BuiltIn_Print_Titles_2_1">'Výdaje'!$C$1:$IV$3</definedName>
    <definedName name="Excel_BuiltIn_Print_Titles_2_1_1">'Výdaje'!$C$1:$IT$3</definedName>
    <definedName name="_xlnm.Print_Titles" localSheetId="0">'Příjmy a financování'!$1:$3</definedName>
    <definedName name="_xlnm.Print_Titles" localSheetId="1">'Výdaje'!$1:$3</definedName>
    <definedName name="Payment_Needed">"Doplatek"</definedName>
    <definedName name="Reimbursement">"Přeplatek"</definedName>
  </definedNames>
  <calcPr fullCalcOnLoad="1"/>
</workbook>
</file>

<file path=xl/sharedStrings.xml><?xml version="1.0" encoding="utf-8"?>
<sst xmlns="http://schemas.openxmlformats.org/spreadsheetml/2006/main" count="479" uniqueCount="456">
  <si>
    <t>výsledek od</t>
  </si>
  <si>
    <t xml:space="preserve">% plnění   </t>
  </si>
  <si>
    <t>včetně úprav</t>
  </si>
  <si>
    <t>rozpočtu</t>
  </si>
  <si>
    <t>Tř. 1 - daňové příjmy</t>
  </si>
  <si>
    <t xml:space="preserve">daň z příjmů FO z kapitálových výnosů  </t>
  </si>
  <si>
    <t>daň z příjmů PO</t>
  </si>
  <si>
    <t>daň z příjmů práv. osob za obce</t>
  </si>
  <si>
    <t>DPH</t>
  </si>
  <si>
    <t>odvody za odnětí půdy ze zeměděl. půdního fondu</t>
  </si>
  <si>
    <t>poplatky za odnětí pozemků plnění funkcí lesa</t>
  </si>
  <si>
    <t>poplatek za komunální odpad</t>
  </si>
  <si>
    <t>poplatek ze psů</t>
  </si>
  <si>
    <t xml:space="preserve">poplatek za užívání veřej. prostranství </t>
  </si>
  <si>
    <t>poplatek z ubytovací kapacity</t>
  </si>
  <si>
    <t>správní poplatky</t>
  </si>
  <si>
    <t>daň z nemovitosti</t>
  </si>
  <si>
    <t>Tř. 2 - nedaňové příjmy</t>
  </si>
  <si>
    <t>podpora ost. produkč.čin. v les. hosp.-příjmy z pronáj.pozem.</t>
  </si>
  <si>
    <t xml:space="preserve">  - Technické služby          </t>
  </si>
  <si>
    <t xml:space="preserve">  - Lesní družstvo </t>
  </si>
  <si>
    <t>podpora ost.produkč.čin.v les.hosp.-přičlenění honeb.poz.</t>
  </si>
  <si>
    <t>podpora ost.produkč.čin.v les.hosp.-podíl na výsl. hosp.</t>
  </si>
  <si>
    <t>předškolní zařízení - odvod  příspěv. organizací z odpisů</t>
  </si>
  <si>
    <t>ZŠ Velká Bíteš - odvod z odpisů</t>
  </si>
  <si>
    <t>ZŠ Tišnovská (SŠ) - odvod z odpisů</t>
  </si>
  <si>
    <t>SOŠ J. Tiraye - odvod z odpisů</t>
  </si>
  <si>
    <t>ZUŠ - odvody z odpisů</t>
  </si>
  <si>
    <t>činnosti knihovnické - poplatky</t>
  </si>
  <si>
    <t>činnost muzeí - poplatky</t>
  </si>
  <si>
    <t>ost. zál. kultury - odvody přísp. org. - odvod z odpisů KD</t>
  </si>
  <si>
    <t>všeob. ambulant. péče - odvod přísp. org.poliklin.z odpisů</t>
  </si>
  <si>
    <t>bytové hospodářství - ost. příjmy z vlastní činnosti - služby</t>
  </si>
  <si>
    <t>bytové hospodářství - příjmy z pronájmu ost.nemovitostí</t>
  </si>
  <si>
    <t>nebytové hospodářství - ost. příjmy z vlastní činnosti - služby</t>
  </si>
  <si>
    <t>nebytové hospodářství - příjmy z pronájmu ost. nemovitostí</t>
  </si>
  <si>
    <t>nebytové hospodářství - ost.příjmy z pronájmu majetku - přev.</t>
  </si>
  <si>
    <t xml:space="preserve"> z hosp.činnosti - tepelná zařízení</t>
  </si>
  <si>
    <t xml:space="preserve">pohřebnictví - úhrada za využív. práv. k pohřb. místu </t>
  </si>
  <si>
    <t>komunál.služby a úz.rozvoj-příjmy z poskyt.služeb-veř.WC</t>
  </si>
  <si>
    <t>využívání a zneškodňování komun.odpadů-separace odpadů</t>
  </si>
  <si>
    <t>ost. nakládání s odpady - pronájem skládky</t>
  </si>
  <si>
    <t>Tř. 3 - kapitálové příjmy</t>
  </si>
  <si>
    <t>komunál.služby a úz.rozvoj - příjmy z prod. pozemků</t>
  </si>
  <si>
    <t>komunál.služ.a úz.rozvoj-příjmy z prod.ost.nemov.a jejich části</t>
  </si>
  <si>
    <t>Tř. 4 - přijaté transfery</t>
  </si>
  <si>
    <t>neinv. přijaté transf.ze SR v rámci souhrn.dotač. vztahu</t>
  </si>
  <si>
    <t>převod z vlast. fondů hospodář. činnosti (ENCOM)</t>
  </si>
  <si>
    <t>Příjmy celkem</t>
  </si>
  <si>
    <t>Tř. 8 - financování</t>
  </si>
  <si>
    <t xml:space="preserve">změna stavu krát. peněz. prostřed. na bankov. účtech </t>
  </si>
  <si>
    <t>x</t>
  </si>
  <si>
    <t>operace z peněž.účtů org.nemající charakter příjmů a výdajů</t>
  </si>
  <si>
    <t>Příjmy a financování celkem</t>
  </si>
  <si>
    <t>Schvál.</t>
  </si>
  <si>
    <t>Schválený</t>
  </si>
  <si>
    <t>% plnění</t>
  </si>
  <si>
    <t>rozpočet</t>
  </si>
  <si>
    <t xml:space="preserve">předchozí </t>
  </si>
  <si>
    <t xml:space="preserve"> RO celkem</t>
  </si>
  <si>
    <t>vč. úprav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</si>
  <si>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</si>
  <si>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</si>
  <si>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</si>
  <si>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</si>
  <si>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</si>
  <si>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</si>
  <si>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</si>
  <si>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Základní škola – příspěvek na provoz</t>
  </si>
  <si>
    <t>Základní škola – příspěvek na odpisy</t>
  </si>
  <si>
    <t>33 - Kultura, církve a sděl. prostředky</t>
  </si>
  <si>
    <t>Kronika – OOV a provozní výdaje</t>
  </si>
  <si>
    <t>34 - Tělovýchova a zájmová činnost</t>
  </si>
  <si>
    <t>Využití vol. času dětí a mládeže – dět. hřiště vč. Tyršova</t>
  </si>
  <si>
    <t>Těl. a zájmová činnost - ostatní</t>
  </si>
  <si>
    <t>35 - Zdravotnictví</t>
  </si>
  <si>
    <t>Všeobecná ambulantní péče – přísp. na provoz</t>
  </si>
  <si>
    <t>Všeobecná ambulantní péče – přísp. na odpisy</t>
  </si>
  <si>
    <t>Lékař.služba první pomoci – přísp. na provoz</t>
  </si>
  <si>
    <t>36 - Bydlení, komunál.služby, územ.rozvoj</t>
  </si>
  <si>
    <t xml:space="preserve">Územní plánování </t>
  </si>
  <si>
    <t>37 - ochrana životního prostředí</t>
  </si>
  <si>
    <t>43 - Sociální služby a pomoc a spol. čin. v soc.</t>
  </si>
  <si>
    <t>zabezpečení a politice zaměstnanosti</t>
  </si>
  <si>
    <t>55 - Požární ochrana a integr. záchr. systém</t>
  </si>
  <si>
    <t>Požární ochrana vč. pojištění zásah. jednotky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</si>
  <si>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</si>
  <si>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</si>
  <si>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</si>
  <si>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</si>
  <si>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</si>
  <si>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Opravy, investice samostatně vyčleněné</t>
  </si>
  <si>
    <t>Výdaje celkem</t>
  </si>
  <si>
    <t>Saldo: Příjmy - výdaje</t>
  </si>
  <si>
    <t>Financování</t>
  </si>
  <si>
    <t>Podpis správce rozpočtu: Pokorná</t>
  </si>
  <si>
    <t>Odstranění vad na přechodech ve V.Bíteši</t>
  </si>
  <si>
    <t>ost.zálež.pozem. komunikací - příjem z parkovacích karet</t>
  </si>
  <si>
    <t>zimní stadion - opravy a údržba</t>
  </si>
  <si>
    <t>z toho dotace a příspěvky pro: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</si>
  <si>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</si>
  <si>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</si>
  <si>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</si>
  <si>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</si>
  <si>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-Římskokatolická farnost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</si>
  <si>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</si>
  <si>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</si>
  <si>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</si>
  <si>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</si>
  <si>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>GIS a DTMM</t>
  </si>
  <si>
    <t>Příspěvky DSO SVK Žďársko na investice</t>
  </si>
  <si>
    <t>ROZPIS AKCÍ:</t>
  </si>
  <si>
    <t>v souvislosti s udržitelností dotačních projektů</t>
  </si>
  <si>
    <t>Památky – celkové výdaje na opravy</t>
  </si>
  <si>
    <t>Sečení trávy v průjezdních úsecích obcí (přísp. z Kraje Vysočina)</t>
  </si>
  <si>
    <t>Opakující se akce</t>
  </si>
  <si>
    <t>III/3791 V. Bíteš – Vlkovská 2. etapa</t>
  </si>
  <si>
    <t>Komunikace</t>
  </si>
  <si>
    <t>EZS objektů města - dobudování</t>
  </si>
  <si>
    <t>Opravy v bytových domech včetně výměny výtahů</t>
  </si>
  <si>
    <t>Informační a komunikační technologie</t>
  </si>
  <si>
    <t>Ostatní akce</t>
  </si>
  <si>
    <t>Údržba náměstí a provozní výdaje - pro vyčíslení fin. mezery</t>
  </si>
  <si>
    <t>Příprava plánu investic – projekt.dokumentace, invest. záměry</t>
  </si>
  <si>
    <t>ORG</t>
  </si>
  <si>
    <t>odpa</t>
  </si>
  <si>
    <t>Text</t>
  </si>
  <si>
    <r>
      <t>Ostatní činnosti jinde nezař. -</t>
    </r>
    <r>
      <rPr>
        <b/>
        <sz val="9"/>
        <rFont val="Arial"/>
        <family val="2"/>
      </rPr>
      <t xml:space="preserve"> rezerva</t>
    </r>
  </si>
  <si>
    <t>Mateřská škola Velká Bíteš, Masarykovo nám. 86, přísp. org. (MŠ I)</t>
  </si>
  <si>
    <t>Mateřská škola Velká Bíteš, U Stadionu 538, přísp. org. (MŠ II)</t>
  </si>
  <si>
    <t>Základní škola Velká Bíteš, přísp. org. (ZŠ)</t>
  </si>
  <si>
    <t>Základní škola Velká Bíteš, Tišnovská 116, přísp. org. (ZŠ spec.)</t>
  </si>
  <si>
    <t>Střední odborná škola Jana Tiraye Velká Bíteš, přísp. org. (SOŠ)</t>
  </si>
  <si>
    <t>Základní umělecká škola, Velká Bíteš, Hrnčířská 117, přísp. org. (ZUŠ)</t>
  </si>
  <si>
    <t>Činnost knihovnická - Městská knihovna V.Bíteš</t>
  </si>
  <si>
    <t>Činnost muzeí a galerií - Městské muzeum V.Bíteš</t>
  </si>
  <si>
    <t>Informační centrum a Klub kultury Města Velké Bíteše, přísp. org. (IC a KK)</t>
  </si>
  <si>
    <t xml:space="preserve">IC a KK - Kulturní dům - příspěvek na provoz </t>
  </si>
  <si>
    <t xml:space="preserve">IC a KK - Kulturní dům - příspěvek na odpisy </t>
  </si>
  <si>
    <t>Ost. zálež. kultury – kulturní akce a ostatní výdaje na kulturu</t>
  </si>
  <si>
    <t>z toho pro:</t>
  </si>
  <si>
    <t>Poliklinika Velká Bíteš, přísp. org.</t>
  </si>
  <si>
    <t>Komunální služby a územní rozvoj</t>
  </si>
  <si>
    <t>Dům s pečovatelskou službou – příspěvek na provoz</t>
  </si>
  <si>
    <t>Domov důchodců – příspěvek na provoz</t>
  </si>
  <si>
    <t>Úroky z úvěrů provozního charakteru</t>
  </si>
  <si>
    <t>schválený rozpočet</t>
  </si>
  <si>
    <t>úpravy  rozpočtu</t>
  </si>
  <si>
    <t>schvál. rozpočet</t>
  </si>
  <si>
    <t>počátku roku</t>
  </si>
  <si>
    <t>polož.</t>
  </si>
  <si>
    <t>aktuální</t>
  </si>
  <si>
    <t>Výsledek</t>
  </si>
  <si>
    <t>od počátku</t>
  </si>
  <si>
    <t xml:space="preserve">             Úpravy rozpočtu                                                     </t>
  </si>
  <si>
    <t>roku</t>
  </si>
  <si>
    <t>Město Velká Bíteš - plnění rozpočtu</t>
  </si>
  <si>
    <t>ost.nedaň.příjmy j.n. - příjmy z úroků</t>
  </si>
  <si>
    <t xml:space="preserve">uhrazené splátky dlouhod. přijatých půjčených prostředků  </t>
  </si>
  <si>
    <t xml:space="preserve">   FC Spartak Velká Biteš </t>
  </si>
  <si>
    <t xml:space="preserve">   HC Spartak Velká Bíteš </t>
  </si>
  <si>
    <t xml:space="preserve">   TJ Spartak Velká Bíteš  </t>
  </si>
  <si>
    <t xml:space="preserve">    -Bítešský hudební půlkruh </t>
  </si>
  <si>
    <t>text</t>
  </si>
  <si>
    <t xml:space="preserve">činnost místní správy - hlášení míst. rozhlasem </t>
  </si>
  <si>
    <t>činnost místní správy - pokuty</t>
  </si>
  <si>
    <t xml:space="preserve">činnost místní správy - ostat. nedaňové příjmy </t>
  </si>
  <si>
    <t>Telefonní služby - pevné i mobilní telefony, pronájem ústředny</t>
  </si>
  <si>
    <t xml:space="preserve">                                      Město Velká Bíteš</t>
  </si>
  <si>
    <t xml:space="preserve">                                 Město Velká Bíteš</t>
  </si>
  <si>
    <t>komun.služby a územ.rozvoj - příj. z pronájmu pozemků ost.</t>
  </si>
  <si>
    <t>Ostatní těl. činnost  - dotace spolkům mimo grant</t>
  </si>
  <si>
    <t>požární ochrana - přij.pojistné náhrady za zásah SDH</t>
  </si>
  <si>
    <t>dlouhodobé přijaté půjčené prostředky</t>
  </si>
  <si>
    <t>MŠ I - příspěvek na odpisy</t>
  </si>
  <si>
    <t>MŠ I – Mas. nám. + Lánice – příspěvek na provoz</t>
  </si>
  <si>
    <t>MŠ II - příspěvek na provoz</t>
  </si>
  <si>
    <t>MŠ II - příspěvek na odpisy</t>
  </si>
  <si>
    <t>ZŠ spec. - příspěvek na provoz</t>
  </si>
  <si>
    <t>ZŠ spec.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</si>
  <si>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</si>
  <si>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</si>
  <si>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</si>
  <si>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</si>
  <si>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>IC a KK – příspěvek na kinematograf</t>
  </si>
  <si>
    <t xml:space="preserve">IC a KK – příspěvek na provoz hodů </t>
  </si>
  <si>
    <t>Provoz veřejné  silniční dopravy – dopravní obslužnost</t>
  </si>
  <si>
    <t>Odvádění a čištění odpadních vod – opr., čišť. kanal. vpustí</t>
  </si>
  <si>
    <r>
      <t>Grantový program</t>
    </r>
    <r>
      <rPr>
        <sz val="9"/>
        <rFont val="Arial"/>
        <family val="2"/>
      </rPr>
      <t xml:space="preserve"> Kultura a ostatní záj.činnost</t>
    </r>
  </si>
  <si>
    <r>
      <t>Grantový program</t>
    </r>
    <r>
      <rPr>
        <sz val="9"/>
        <rFont val="Arial"/>
        <family val="2"/>
      </rPr>
      <t xml:space="preserve"> Sport a tělovýchova</t>
    </r>
  </si>
  <si>
    <t xml:space="preserve">   TJ Sokol Velká Bíteš</t>
  </si>
  <si>
    <t xml:space="preserve">     -  od PBS a.s. (výstavba bytů)</t>
  </si>
  <si>
    <t xml:space="preserve">     -  od Komerční banky (výkup pozemků na Babinci)</t>
  </si>
  <si>
    <t xml:space="preserve">     -  od Komerční banky (výkup nemov.na kruh.křižovat.)</t>
  </si>
  <si>
    <t xml:space="preserve">     -  od České spoř. (MŠ Lánice)</t>
  </si>
  <si>
    <t xml:space="preserve">     -  od České spoř. (Rekonstr.Masar.nám.-obě etapy)</t>
  </si>
  <si>
    <t xml:space="preserve">     -  od KB (sníž.energ.nároč.budov ZŠ VB+okruž.křižovatka)</t>
  </si>
  <si>
    <t>Komunikace - provozní výdaje včetně oprav</t>
  </si>
  <si>
    <t>Komunikace - opravy v místních částech</t>
  </si>
  <si>
    <t>Příspěvek DSO Svazku vod. a kan. Žďársko (na obyvatele)</t>
  </si>
  <si>
    <t>Příspěvek DSO Svazu VaK Ivančice (na obyvatele)</t>
  </si>
  <si>
    <t>Sdělovací prostř. - místní rozhlas – provozní výdaje</t>
  </si>
  <si>
    <t>Ost. zálež. kultury – SPOZ včetně ost.os.výdajů 20 tis.</t>
  </si>
  <si>
    <t>Bytové hospodářství - výdaje v souvislosti s nájmy bytů</t>
  </si>
  <si>
    <t xml:space="preserve">    - služby, energie (k vyúčtování)</t>
  </si>
  <si>
    <t>Nebytové hosp.- výdaje v souvislosti s nájmy nebytových prostor</t>
  </si>
  <si>
    <t xml:space="preserve">    - ostatní výdaje, opravy</t>
  </si>
  <si>
    <t>Veřejné osvětlení - provozní výdaje (fa z TS)</t>
  </si>
  <si>
    <t>Pohřebnictví – provozní výdaje vč. ost. osobních výdajů</t>
  </si>
  <si>
    <t xml:space="preserve">   - zaměřování, posudky, geometrické plány apod.</t>
  </si>
  <si>
    <t xml:space="preserve">   - výkupy nemovitostí 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</si>
  <si>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</si>
  <si>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</si>
  <si>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</si>
  <si>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komunálních odpadů (fa z TS)</t>
  </si>
  <si>
    <t>Sběr a svoz nebezpečných odpadů (fa z TS)</t>
  </si>
  <si>
    <t>Provoz sběrného dvora (fa z TS)</t>
  </si>
  <si>
    <t>Sběr a svoz komunálního odpadu - poplatky za vyúč. SIPO</t>
  </si>
  <si>
    <t>Sběr a svoz kom. odpadů – svoz a likvidace bioodpadů (fa z TS)</t>
  </si>
  <si>
    <t>Péče o vzhled obcí a veřejnou zeleň (fa z TS a ostatní výdaje)</t>
  </si>
  <si>
    <t>53 - Bezpečnost a veřejný pořádek</t>
  </si>
  <si>
    <t>Městská policie - provozní výdaje</t>
  </si>
  <si>
    <t>Činnost místní správy – poskytování věcných darů starostou</t>
  </si>
  <si>
    <t>Výdaje hrazené ze sociálního fondu</t>
  </si>
  <si>
    <t>Čin. míst. správy – náklady na progr. vybavení a výpočetní techniku</t>
  </si>
  <si>
    <t>Konektivita k internetu a podp.a rozvoj web.stránek města a jeho org.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</si>
  <si>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</si>
  <si>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</si>
  <si>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</si>
  <si>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</si>
  <si>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</si>
  <si>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</si>
  <si>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</si>
  <si>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</si>
  <si>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>Místní části - výdaje vyčleněné k rozdělení pro osadní výbory</t>
  </si>
  <si>
    <t>(Nevyčerpané prostředky vyčleněné pro místní části v roce 2016 se budou převádět do dalšího roku.)</t>
  </si>
  <si>
    <t>Březka</t>
  </si>
  <si>
    <t>Holubí Zhoř</t>
  </si>
  <si>
    <t>Jindřichov</t>
  </si>
  <si>
    <t>Košíkov</t>
  </si>
  <si>
    <t>Ludvíkov</t>
  </si>
  <si>
    <t>Bezděkov</t>
  </si>
  <si>
    <t>Jáchymov</t>
  </si>
  <si>
    <t>Pánov</t>
  </si>
  <si>
    <t>Jestřabí</t>
  </si>
  <si>
    <t>Udržitelnost dotač.projektů - monitor.zprávy, vyhodnocení apod.</t>
  </si>
  <si>
    <t>Oprava komunikace Nová čtvrť</t>
  </si>
  <si>
    <t>Křižovatka ul. Hybešova, Kpt.Jaroše a Jihlavské</t>
  </si>
  <si>
    <t>Tech.a dopravní infrastruktura OS Babinec, OS pod ZŠ</t>
  </si>
  <si>
    <t>Tech.a dopravní infrastruktura OS Pod Spravedlností</t>
  </si>
  <si>
    <t>Nádvoří za čp 87 a 88 (za MěÚ a TS)</t>
  </si>
  <si>
    <t>Dešťová kanalizace Tyršova, Lánice</t>
  </si>
  <si>
    <t>Dešťová kanalizace Lípová</t>
  </si>
  <si>
    <t>Metropolitní síť města (provoz MAN, pokládka při rekon.ulic,</t>
  </si>
  <si>
    <t>napojení a zakončení v objektech města)</t>
  </si>
  <si>
    <t>Místní rozhlas - postupný upgrade</t>
  </si>
  <si>
    <t>skutečnost</t>
  </si>
  <si>
    <t>Úroky z úvěrů</t>
  </si>
  <si>
    <t>Akce samostatně vyčleněné</t>
  </si>
  <si>
    <t>Opakující se akce ostatní</t>
  </si>
  <si>
    <t>Místní části</t>
  </si>
  <si>
    <t>Otočka - BUS - Jestřabí</t>
  </si>
  <si>
    <t>MŠ U Stadionu - vnitřní a venkovní opravy a úpravy</t>
  </si>
  <si>
    <t>311x</t>
  </si>
  <si>
    <t>ZŠ - stavební úpravy a opravy</t>
  </si>
  <si>
    <t>Masarykovo náměstí 86 - opravy a stavební úpravy</t>
  </si>
  <si>
    <t>činnosti knihovnické - ost.přísp.,dbp,přeplatky energií</t>
  </si>
  <si>
    <t>nebytové hospodářství - ost.příspěvky,dbp,přeplatky energií</t>
  </si>
  <si>
    <t>nebytové hospodář. - pronájem nebyt.prostor-převod z Polikliniky</t>
  </si>
  <si>
    <t>činnosti místní správy - příjmy z prodeje krát.majetku</t>
  </si>
  <si>
    <t>ost.finanční operace - neidentifikované příjmy, omyly</t>
  </si>
  <si>
    <t>bytové hospodářství - ost.příspěvky,dbp,přeplatky energií</t>
  </si>
  <si>
    <t>Doprava</t>
  </si>
  <si>
    <t>Vodní hosp.</t>
  </si>
  <si>
    <t>Vzdělávání</t>
  </si>
  <si>
    <t>Kultura, církve a sděl. prostředky</t>
  </si>
  <si>
    <t>Tělovýchova a zájmová činnost</t>
  </si>
  <si>
    <t>Zdravotnictví</t>
  </si>
  <si>
    <t>Bydlení, komunál.služby, územ.rozvoj</t>
  </si>
  <si>
    <t>Ochrana životního prostředí</t>
  </si>
  <si>
    <t>Sociální služby-DD,DPS</t>
  </si>
  <si>
    <t>Bezpečnost a veřejný pořádek</t>
  </si>
  <si>
    <t>Požární ochrana</t>
  </si>
  <si>
    <t>Místní správa</t>
  </si>
  <si>
    <t>Finanční operace</t>
  </si>
  <si>
    <t>Ostatní činnosti</t>
  </si>
  <si>
    <t>daňové příjmy</t>
  </si>
  <si>
    <t>nedaňové příjmy</t>
  </si>
  <si>
    <t>kapitálové příjmy</t>
  </si>
  <si>
    <t>přijaté transfery</t>
  </si>
  <si>
    <t>Zemědělství a lesní hosp.</t>
  </si>
  <si>
    <t xml:space="preserve"> - převod dotace z Kraje Vysočina - z MPSV (UZ 13305)</t>
  </si>
  <si>
    <t xml:space="preserve"> - převod dotace z Kraje Vysočina - prostředky kraje (UZ 053)</t>
  </si>
  <si>
    <t xml:space="preserve"> -NZZ domácí ošetřovatelská péče</t>
  </si>
  <si>
    <t xml:space="preserve"> -Diecézní charita Brno - obl.charita Třebíč</t>
  </si>
  <si>
    <t>Inteligentní dynamický zpomalovací semafor na silnici II/602</t>
  </si>
  <si>
    <t>ost.správa v ochraně ŽP - přijaté sankční platby od jiných subj.</t>
  </si>
  <si>
    <t>pojištění - přefa pojistného (BD, TS)</t>
  </si>
  <si>
    <t>čin.m.spr.-příj.přísp.a náhr-přefa telef.popl.,použ.auta ICaKK,dbp</t>
  </si>
  <si>
    <t xml:space="preserve">   Bítešský spolek vytrvalostních sportů</t>
  </si>
  <si>
    <t xml:space="preserve">   Tenisový club města Velká Bíteš</t>
  </si>
  <si>
    <t xml:space="preserve">    -Muzejní spolek</t>
  </si>
  <si>
    <t xml:space="preserve">    -Kynologický klub</t>
  </si>
  <si>
    <t xml:space="preserve"> - úvěr od KB na infrastrukturu na Babinci</t>
  </si>
  <si>
    <t>Tech.a dopravní infrastruktura Na Vyhlídce, Lípová - Strojní</t>
  </si>
  <si>
    <t>komun.služby a územ.rozvoj - příj. z prodeje krát.maj. (dlažba..)</t>
  </si>
  <si>
    <t>ost.služby - příjmy z pronájmu reklamních zařízení</t>
  </si>
  <si>
    <t xml:space="preserve"> -Diecézní charita Brno - obl.charita Žďár nad Sázavou</t>
  </si>
  <si>
    <t xml:space="preserve"> -Domov bez zámku Náměšť nad Oslavou, p. o.</t>
  </si>
  <si>
    <t>úroky z úvěru – na MŠ Lánice, V. Bíteš</t>
  </si>
  <si>
    <t>úroky z úvěru – reko náměstí – přestupní terminál, JIH</t>
  </si>
  <si>
    <t>úroky z úvěru - výkup nemovitostí na kruhovou křižovatku</t>
  </si>
  <si>
    <t>úroky z úvěru - sníž.energet.náročnosti budov ZŠ+okruž.křižovatka</t>
  </si>
  <si>
    <t>ZŠ - příspěvek z daru od kraje na podporu zájm.a sport.aktivit dětí</t>
  </si>
  <si>
    <t>ZŠ spec.- přísp.z daru od kraje na podporu zájm.a sport.aktivit dětí</t>
  </si>
  <si>
    <t>ZŠ spec.- přísp.z daru od kraje na podporu žáků se spec.potřebami</t>
  </si>
  <si>
    <t>ZUŠ - příspěvek z daru od kraje na podporu zájm.a sport.aktivit dětí</t>
  </si>
  <si>
    <t xml:space="preserve"> -Domácí hospic Vysočina, o.p.s.</t>
  </si>
  <si>
    <t>daň z příjmů FO ze závislé činnosti - platí zaměstnavatel</t>
  </si>
  <si>
    <t>daň z příjmů FO - platí poplatník</t>
  </si>
  <si>
    <t>příjmy z úhrad za dobývání nerostů a popl.za geol.práce</t>
  </si>
  <si>
    <t>ZUŠ – příspěvek na provoz</t>
  </si>
  <si>
    <r>
      <rPr>
        <b/>
        <sz val="9"/>
        <rFont val="Arial"/>
        <family val="2"/>
      </rPr>
      <t>Grantový program</t>
    </r>
    <r>
      <rPr>
        <sz val="9"/>
        <rFont val="Arial"/>
        <family val="2"/>
      </rPr>
      <t xml:space="preserve"> Obnova objektů v památkové zóně</t>
    </r>
  </si>
  <si>
    <t xml:space="preserve">   - členský přísp. Koruně Vysočiny</t>
  </si>
  <si>
    <t xml:space="preserve">   - ostatní členské příspěvky</t>
  </si>
  <si>
    <t>Ost. činnosti, ostatní příspěvky a dary</t>
  </si>
  <si>
    <t xml:space="preserve"> -Polikliniku V. Bíteš pro klub seniorů 50tis.</t>
  </si>
  <si>
    <t>úroky z úvěru - odkup pozemků na Babinci + infrastruktura</t>
  </si>
  <si>
    <t xml:space="preserve"> - RVRK ul. Lánice 50 tis.</t>
  </si>
  <si>
    <t xml:space="preserve"> - NK a K Lánice 50 tis.</t>
  </si>
  <si>
    <t xml:space="preserve"> - NVNK lokalita Babinec I. 5 600 tis.</t>
  </si>
  <si>
    <t xml:space="preserve"> - NV Košíkov 2 000 tis.</t>
  </si>
  <si>
    <t xml:space="preserve"> - NK Košíkov 200 tis.</t>
  </si>
  <si>
    <t xml:space="preserve"> - RVRK III/3791 Lánice (od st.s.I/37 po Kostelní) 600 tis.</t>
  </si>
  <si>
    <t xml:space="preserve"> - V Lánice 50 tis.</t>
  </si>
  <si>
    <t xml:space="preserve"> - NVNK ul. Rajhradská 2 000 tis.</t>
  </si>
  <si>
    <t xml:space="preserve"> - NVNK lokalita Babinec II 1 000 tis.</t>
  </si>
  <si>
    <t xml:space="preserve"> - NVNK Lípová, Strojní 1 750 tis.</t>
  </si>
  <si>
    <t xml:space="preserve"> - NVNK Na Vyhlídce 900 tis.</t>
  </si>
  <si>
    <t xml:space="preserve"> - RVRK Nová čtvrť 3 000 tis.</t>
  </si>
  <si>
    <t>Slaboproudé rozvody - optická síť</t>
  </si>
  <si>
    <t>Komunikace K Mlýnům a pod Babincem vč. křiž. s ul. Tišnovská</t>
  </si>
  <si>
    <t>Oprava místní komunikace Tyršova vč.dešťové kanal.k BD U Stad.</t>
  </si>
  <si>
    <t>Komunikace a parkoviště - křiž.Vlkovská, MŠ U Stadionu</t>
  </si>
  <si>
    <t>Technická a dopravní infrastruktura</t>
  </si>
  <si>
    <t>Ul.Rajhradská-chodníky, VO, dešťová kanalizace</t>
  </si>
  <si>
    <t>Budovy</t>
  </si>
  <si>
    <t>ZŠ Tišnovská 116 - rekonstrukce a dostavba</t>
  </si>
  <si>
    <t>Dům pro sociální bydlení Jihlavská</t>
  </si>
  <si>
    <t>Fotbalový stadion ve V.Bíteši - opravy a stavební úpravy</t>
  </si>
  <si>
    <t>Revitalizace sídliště U Stadionu</t>
  </si>
  <si>
    <t>Úpravy okolí objektu ZŠ Sadová</t>
  </si>
  <si>
    <t>Úpravy okolí objektu MŠ Lánice</t>
  </si>
  <si>
    <t>Neinvestiční transfery přijaté ze státního rozpočtu</t>
  </si>
  <si>
    <t xml:space="preserve"> - z Min. kultury - na regeneraci památkových rezervací a zón</t>
  </si>
  <si>
    <t>Neinvestiční přijaté transfery od kraje Vysočina</t>
  </si>
  <si>
    <t xml:space="preserve"> - na nové webové stránky městské knihovny</t>
  </si>
  <si>
    <t xml:space="preserve"> - pro ZŠ na webové stránky</t>
  </si>
  <si>
    <t>Investiční přijaté transfery od kraje Vysočina</t>
  </si>
  <si>
    <t xml:space="preserve"> - na autobusovou zastávku na silnici I/37 Lánice, V.Bíteš</t>
  </si>
  <si>
    <t>ZŠ – převod dotace z kraje na webové stránky</t>
  </si>
  <si>
    <t>Vratka prostř.dotace na sníž.energ.nároč.SOŠ dle pokynu posk.</t>
  </si>
  <si>
    <t>Úpravy okolí Kulturního domu ve Velké Bíteši</t>
  </si>
  <si>
    <t>Kruh.křižovatka ul.Růžová, Na Valech - chodníky, VO, parkoviště</t>
  </si>
  <si>
    <t>Revital.ZŠ Tišnov.115-zateplení (dotace ze SFŽP)</t>
  </si>
  <si>
    <t>Revital.ZŠ Tišnov.115-odbor.učebny a bezbariérovost (dot.IROP)</t>
  </si>
  <si>
    <t>I/37 Velká Bíteš ul. Lánice - chodníky, sjezdy, VO</t>
  </si>
  <si>
    <t xml:space="preserve"> - na bezpečnost ICT Město Velká Bíteš</t>
  </si>
  <si>
    <t xml:space="preserve"> - na zpracování územního plánu Velká Bíteš</t>
  </si>
  <si>
    <t>Bezpečnost ICT Město Velká Bíteš (dotace z Kraje Vysočina)</t>
  </si>
  <si>
    <t>Parkoviště za MŠ Masarykovo nám. 86</t>
  </si>
  <si>
    <t>daň z hazardních her</t>
  </si>
  <si>
    <t>zrušený odvod z loterií</t>
  </si>
  <si>
    <t>bytové hospodářství - přijaté pojistné náhrady</t>
  </si>
  <si>
    <t>nebytové hospodář. - přijaté pojistné náhrady</t>
  </si>
  <si>
    <t>veřejné osvětlení - přijaté pojistné náhrady</t>
  </si>
  <si>
    <t>komun.služby a územ.rozvoj - příjmy z věcných břemen</t>
  </si>
  <si>
    <t xml:space="preserve"> -Asociace sdružení rodičů dětí s DMO</t>
  </si>
  <si>
    <t>poplatky za znečišťování ovzduší</t>
  </si>
  <si>
    <t xml:space="preserve"> - pro Polikliniku V. Bíteš na DPS - z MPSV (UZ 13305)</t>
  </si>
  <si>
    <t xml:space="preserve"> - pro Polikliniku V. Bíteš na DPS - prostředky kraje (UZ 053)</t>
  </si>
  <si>
    <t xml:space="preserve"> - pro Polikliniku V. Bíteš na DD - z MPSV (UZ 13305)</t>
  </si>
  <si>
    <t xml:space="preserve"> - pro Polikliniku V. Bíteš na DD - prostředky kraje (UZ 053)</t>
  </si>
  <si>
    <t>Tech.a doprav.infrastruktura</t>
  </si>
  <si>
    <t xml:space="preserve"> - ČOV Velká Bíteš - rekonstrukce kalové koncovky</t>
  </si>
  <si>
    <t>Tech.a dopravní infrastruktura OS Babinec - 2. etapa</t>
  </si>
  <si>
    <t xml:space="preserve"> - z Min. kultury - na Automatizovaný knihovnický systém Tritius</t>
  </si>
  <si>
    <t xml:space="preserve"> - na Rekonstrukci cesty Jestřabí - Březka 4. etapa</t>
  </si>
  <si>
    <t>Přechod na automatizovaný knihovnický systém Tritius (kraj.dotace)</t>
  </si>
  <si>
    <t>příjmy z úhrad z dobývacího prostoru - původní - dobíhající pol.</t>
  </si>
  <si>
    <t xml:space="preserve">    -SDH Velká Bíteš</t>
  </si>
  <si>
    <t xml:space="preserve">   Tenisový Club Matador Velká Bíteš</t>
  </si>
  <si>
    <t xml:space="preserve">   Kung Fu Akademie, pobočka Velká Bíteš</t>
  </si>
  <si>
    <t>předchozí RO</t>
  </si>
  <si>
    <t>celkem</t>
  </si>
  <si>
    <t xml:space="preserve"> - z MPSV na výkon sociální práce</t>
  </si>
  <si>
    <t xml:space="preserve"> - na podporu zájmových a sport.aktivit dětí a mlád.ve škol.zař.</t>
  </si>
  <si>
    <t xml:space="preserve"> - na podporu žáků se speciálními vzdělávacími potřebami</t>
  </si>
  <si>
    <t xml:space="preserve"> - na akceschopnost jednotek SDH obcí</t>
  </si>
  <si>
    <t>Rekonstrukce rybníků - Velká Bíteš a místní části</t>
  </si>
  <si>
    <t xml:space="preserve"> - z MŠMT pro MŠ II - Operační program Výzkum, vývoj a vzdělávání</t>
  </si>
  <si>
    <t>Investiční transfery přijaté ze státního rozpočtu</t>
  </si>
  <si>
    <t xml:space="preserve"> - z Min. kultury - na Automatizovaný knihovnický systém Tritius </t>
  </si>
  <si>
    <t>MŠ II - převod dotace z MŠMT - OP Výzkum, vývoj a vzdělávání</t>
  </si>
  <si>
    <t>Oprava hřbitovní zdi - 3. část</t>
  </si>
  <si>
    <t>Docházkový systém organizací města</t>
  </si>
  <si>
    <t xml:space="preserve"> - na Zpomalovací semafor ul. Jihlavská II/602 V. Bíteš</t>
  </si>
  <si>
    <t>Studna - ZŠ speciální</t>
  </si>
  <si>
    <t>Studna - fotbalový stadion</t>
  </si>
  <si>
    <t>Studna - zimní stadion</t>
  </si>
  <si>
    <t>Volby do Parlamentu ČR</t>
  </si>
  <si>
    <t>silnice-přijaté pojistné náhrady</t>
  </si>
  <si>
    <t xml:space="preserve">neinf.přijaté transf.ze všeobecné pokladní správy </t>
  </si>
  <si>
    <t xml:space="preserve"> - na zajištění přípravné fáze volby prezidenta</t>
  </si>
  <si>
    <t xml:space="preserve"> - z MŠMT pro ZŠ spec. - Operační program Výzkum, vývoj a vzděláv.</t>
  </si>
  <si>
    <t xml:space="preserve"> - pro MŠ II - Životní prostřední 2016 - Příroda je náš kamarád…</t>
  </si>
  <si>
    <t>MŠ II - převod dotace od kraje - ŽP 2016 - Příroda je náš kamarád…</t>
  </si>
  <si>
    <t>ZŠ spec. - převod dotace z MŠMT - OP Výzkum, vývoj a vzdělávání</t>
  </si>
  <si>
    <t>Volba prezidenta - přípravná fáze</t>
  </si>
  <si>
    <t xml:space="preserve"> - z MŠMT pro MŠ I - Operační program Výzkum, vývoj a vzdělávání</t>
  </si>
  <si>
    <t>MŠ I - převod dotace z MŠMT - OP Výzkum, vývoj a vzdělávání</t>
  </si>
  <si>
    <t xml:space="preserve"> - Galáni, o. s.</t>
  </si>
  <si>
    <t xml:space="preserve"> - pro ZŠ spec.na projekt Zdravá škola</t>
  </si>
  <si>
    <t xml:space="preserve"> - pro ZŠ spec.na projekt Webové stránky pro specskolabites.cz</t>
  </si>
  <si>
    <t>MŠ I - projekt KDOTANCUJENEZLOBÍ - ANI VE ŠKOLCE - úhrada faktur</t>
  </si>
  <si>
    <t>MŠ II - projekt KDOTANCUJENEZLOBÍ - ANI VE ŠKOLCE - úhrada faktur</t>
  </si>
  <si>
    <t>ZŠ spec.– převod dotace z kraje na projekt Zdravá škola</t>
  </si>
  <si>
    <t>ZŠ spec. - příspěvek na dokrytí nákladů na projekt Zdravá škola</t>
  </si>
  <si>
    <t>ZŠ spec.– převod dotace z kraje na projekt Webové stránky pro specskolabites.cz</t>
  </si>
  <si>
    <t>ZŠ spec. - příspěvek na dokrytí nákladů na projekt Webové stránky pro specskola..</t>
  </si>
  <si>
    <t>Kabeláž v ZŠ Sadová - převod z příspěvku na provoz ZŠ</t>
  </si>
  <si>
    <t>Výměna svítidel VO v míst.částech Jindřichov a Jestřabí (dotace z kraje)</t>
  </si>
  <si>
    <t xml:space="preserve"> - dotace na zajištění voleb do Parlamentu ČR</t>
  </si>
  <si>
    <t xml:space="preserve"> - na přístroj pro měření alkoholu v dechu pro MP</t>
  </si>
  <si>
    <t>Vlkovská 2.etapa - M-Silnice-náhrada soudních výloh</t>
  </si>
  <si>
    <t>bezpečnost a veř.pořádek - MP - příjem z pokut</t>
  </si>
  <si>
    <t xml:space="preserve"> - pro ZŠ spec.- MPSV Potravinová pomoc dětem</t>
  </si>
  <si>
    <t>ZŠ spec.- převod dotace z kraje - MPSV - potravinová pomoc dětem</t>
  </si>
  <si>
    <t xml:space="preserve"> - z MŠMT pro ZŠ Sadová - Operační program Výzkum, vývoj a vzdělávání</t>
  </si>
  <si>
    <t xml:space="preserve"> - z MV na požární ochranu</t>
  </si>
  <si>
    <t xml:space="preserve"> - z Min. kultury - na opravu hřbitovní zdi</t>
  </si>
  <si>
    <t>ZŠ - převod dotace z MŠMT - OP Výzkum, vývoj a vzdělávání</t>
  </si>
  <si>
    <t xml:space="preserve"> - FC Spartak V.Bíteš-na mezinárodní turnaj mladších žáků</t>
  </si>
  <si>
    <t xml:space="preserve"> - Bytové domy p.č.4609 VK</t>
  </si>
  <si>
    <t xml:space="preserve">                                Příjmy a financování k 31. 12. 2017 v Kč</t>
  </si>
  <si>
    <t xml:space="preserve">                                      Výdaje v Kč k 31. 12. 2017</t>
  </si>
  <si>
    <t>Výsledek hospodaření k 31. 12. 2017</t>
  </si>
  <si>
    <t>Návrh usnesení: Zastupitelstvo města Velká Bíteš bere na vědomí plnění rozpočtu města k 31. 12. 2017.</t>
  </si>
  <si>
    <t>aktuální RO č. 15</t>
  </si>
  <si>
    <t>RO č. 15</t>
  </si>
  <si>
    <t>MŠ II - přísp.na vybudování přírodní zahrady-studie</t>
  </si>
  <si>
    <t xml:space="preserve"> - dar z kraje - My třídíme nejlépe</t>
  </si>
  <si>
    <t xml:space="preserve"> - pro IC a KK - na webové stránky</t>
  </si>
  <si>
    <t xml:space="preserve"> - pro IC a KK - na infocentrum</t>
  </si>
  <si>
    <t>převod dotace z kraje pro IC a KK - na webové stránky</t>
  </si>
  <si>
    <t>převod dotace z kraje pro IC a KK - na infocentrum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</si>
</sst>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10"/>
      <name val="Arial CE"/>
      <family val="2"/>
    </font>
    <font>
      <sz val="8"/>
      <color indexed="8"/>
      <name val="Arial"/>
      <family val="2"/>
    </font>
    <font>
      <sz val="5.7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.25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0" fillId="0" borderId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45" applyFont="1" applyBorder="1">
      <alignment/>
      <protection/>
    </xf>
    <xf numFmtId="0" fontId="0" fillId="0" borderId="0" xfId="45" applyBorder="1">
      <alignment/>
      <protection/>
    </xf>
    <xf numFmtId="164" fontId="0" fillId="0" borderId="0" xfId="45" applyNumberFormat="1" applyBorder="1">
      <alignment/>
      <protection/>
    </xf>
    <xf numFmtId="4" fontId="0" fillId="0" borderId="0" xfId="45" applyNumberFormat="1" applyBorder="1">
      <alignment/>
      <protection/>
    </xf>
    <xf numFmtId="0" fontId="4" fillId="0" borderId="0" xfId="45" applyFont="1" applyBorder="1">
      <alignment/>
      <protection/>
    </xf>
    <xf numFmtId="4" fontId="1" fillId="0" borderId="0" xfId="45" applyNumberFormat="1" applyFont="1" applyBorder="1">
      <alignment/>
      <protection/>
    </xf>
    <xf numFmtId="0" fontId="6" fillId="0" borderId="0" xfId="45" applyFont="1" applyBorder="1">
      <alignment/>
      <protection/>
    </xf>
    <xf numFmtId="164" fontId="1" fillId="0" borderId="0" xfId="45" applyNumberFormat="1" applyFont="1" applyBorder="1">
      <alignment/>
      <protection/>
    </xf>
    <xf numFmtId="0" fontId="0" fillId="0" borderId="0" xfId="45" applyFill="1" applyBorder="1">
      <alignment/>
      <protection/>
    </xf>
    <xf numFmtId="0" fontId="7" fillId="0" borderId="0" xfId="45" applyFont="1" applyBorder="1">
      <alignment/>
      <protection/>
    </xf>
    <xf numFmtId="164" fontId="5" fillId="0" borderId="0" xfId="45" applyNumberFormat="1" applyFont="1" applyBorder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45" applyNumberFormat="1" applyFont="1" applyBorder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164" fontId="2" fillId="0" borderId="0" xfId="45" applyNumberFormat="1" applyFont="1" applyBorder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" fillId="0" borderId="0" xfId="45" applyNumberFormat="1" applyFont="1" applyBorder="1" applyAlignment="1">
      <alignment horizontal="right"/>
      <protection/>
    </xf>
    <xf numFmtId="4" fontId="5" fillId="0" borderId="0" xfId="45" applyNumberFormat="1" applyFont="1" applyBorder="1">
      <alignment/>
      <protection/>
    </xf>
    <xf numFmtId="0" fontId="0" fillId="0" borderId="0" xfId="45" applyFont="1" applyBorder="1">
      <alignment/>
      <protection/>
    </xf>
    <xf numFmtId="0" fontId="13" fillId="33" borderId="10" xfId="45" applyFont="1" applyFill="1" applyBorder="1">
      <alignment/>
      <protection/>
    </xf>
    <xf numFmtId="0" fontId="0" fillId="33" borderId="11" xfId="45" applyFill="1" applyBorder="1">
      <alignment/>
      <protection/>
    </xf>
    <xf numFmtId="0" fontId="0" fillId="33" borderId="12" xfId="45" applyFill="1" applyBorder="1">
      <alignment/>
      <protection/>
    </xf>
    <xf numFmtId="4" fontId="14" fillId="33" borderId="13" xfId="45" applyNumberFormat="1" applyFont="1" applyFill="1" applyBorder="1" applyAlignment="1">
      <alignment horizontal="center"/>
      <protection/>
    </xf>
    <xf numFmtId="0" fontId="1" fillId="33" borderId="11" xfId="45" applyFont="1" applyFill="1" applyBorder="1">
      <alignment/>
      <protection/>
    </xf>
    <xf numFmtId="4" fontId="2" fillId="33" borderId="13" xfId="45" applyNumberFormat="1" applyFont="1" applyFill="1" applyBorder="1" applyAlignment="1">
      <alignment horizontal="center"/>
      <protection/>
    </xf>
    <xf numFmtId="4" fontId="2" fillId="33" borderId="14" xfId="45" applyNumberFormat="1" applyFont="1" applyFill="1" applyBorder="1">
      <alignment/>
      <protection/>
    </xf>
    <xf numFmtId="0" fontId="1" fillId="33" borderId="15" xfId="45" applyFont="1" applyFill="1" applyBorder="1">
      <alignment/>
      <protection/>
    </xf>
    <xf numFmtId="0" fontId="5" fillId="33" borderId="0" xfId="45" applyFont="1" applyFill="1" applyBorder="1">
      <alignment/>
      <protection/>
    </xf>
    <xf numFmtId="4" fontId="5" fillId="33" borderId="0" xfId="45" applyNumberFormat="1" applyFont="1" applyFill="1" applyBorder="1">
      <alignment/>
      <protection/>
    </xf>
    <xf numFmtId="164" fontId="5" fillId="33" borderId="0" xfId="45" applyNumberFormat="1" applyFont="1" applyFill="1" applyBorder="1">
      <alignment/>
      <protection/>
    </xf>
    <xf numFmtId="4" fontId="2" fillId="33" borderId="0" xfId="45" applyNumberFormat="1" applyFont="1" applyFill="1" applyBorder="1">
      <alignment/>
      <protection/>
    </xf>
    <xf numFmtId="0" fontId="0" fillId="33" borderId="10" xfId="45" applyFill="1" applyBorder="1">
      <alignment/>
      <protection/>
    </xf>
    <xf numFmtId="4" fontId="1" fillId="33" borderId="11" xfId="45" applyNumberFormat="1" applyFont="1" applyFill="1" applyBorder="1">
      <alignment/>
      <protection/>
    </xf>
    <xf numFmtId="164" fontId="1" fillId="33" borderId="11" xfId="45" applyNumberFormat="1" applyFont="1" applyFill="1" applyBorder="1">
      <alignment/>
      <protection/>
    </xf>
    <xf numFmtId="4" fontId="1" fillId="33" borderId="12" xfId="45" applyNumberFormat="1" applyFont="1" applyFill="1" applyBorder="1">
      <alignment/>
      <protection/>
    </xf>
    <xf numFmtId="0" fontId="5" fillId="33" borderId="16" xfId="45" applyFont="1" applyFill="1" applyBorder="1">
      <alignment/>
      <protection/>
    </xf>
    <xf numFmtId="0" fontId="5" fillId="33" borderId="15" xfId="45" applyFont="1" applyFill="1" applyBorder="1">
      <alignment/>
      <protection/>
    </xf>
    <xf numFmtId="4" fontId="5" fillId="33" borderId="15" xfId="45" applyNumberFormat="1" applyFont="1" applyFill="1" applyBorder="1">
      <alignment/>
      <protection/>
    </xf>
    <xf numFmtId="164" fontId="5" fillId="33" borderId="15" xfId="45" applyNumberFormat="1" applyFont="1" applyFill="1" applyBorder="1">
      <alignment/>
      <protection/>
    </xf>
    <xf numFmtId="0" fontId="5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4" fontId="3" fillId="33" borderId="13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left"/>
    </xf>
    <xf numFmtId="4" fontId="3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4" fontId="3" fillId="33" borderId="0" xfId="0" applyNumberFormat="1" applyFont="1" applyFill="1" applyAlignment="1">
      <alignment/>
    </xf>
    <xf numFmtId="0" fontId="10" fillId="33" borderId="22" xfId="0" applyFont="1" applyFill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5" fillId="33" borderId="23" xfId="0" applyFont="1" applyFill="1" applyBorder="1" applyAlignment="1">
      <alignment/>
    </xf>
    <xf numFmtId="4" fontId="6" fillId="33" borderId="23" xfId="0" applyNumberFormat="1" applyFont="1" applyFill="1" applyBorder="1" applyAlignment="1">
      <alignment/>
    </xf>
    <xf numFmtId="0" fontId="1" fillId="33" borderId="0" xfId="45" applyFont="1" applyFill="1" applyBorder="1">
      <alignment/>
      <protection/>
    </xf>
    <xf numFmtId="0" fontId="0" fillId="33" borderId="0" xfId="45" applyFill="1" applyBorder="1">
      <alignment/>
      <protection/>
    </xf>
    <xf numFmtId="0" fontId="13" fillId="33" borderId="19" xfId="45" applyFont="1" applyFill="1" applyBorder="1" applyAlignment="1">
      <alignment horizontal="left"/>
      <protection/>
    </xf>
    <xf numFmtId="0" fontId="0" fillId="33" borderId="20" xfId="45" applyFill="1" applyBorder="1">
      <alignment/>
      <protection/>
    </xf>
    <xf numFmtId="0" fontId="2" fillId="33" borderId="16" xfId="45" applyFont="1" applyFill="1" applyBorder="1">
      <alignment/>
      <protection/>
    </xf>
    <xf numFmtId="0" fontId="3" fillId="33" borderId="15" xfId="45" applyFont="1" applyFill="1" applyBorder="1">
      <alignment/>
      <protection/>
    </xf>
    <xf numFmtId="0" fontId="3" fillId="33" borderId="22" xfId="45" applyFont="1" applyFill="1" applyBorder="1">
      <alignment/>
      <protection/>
    </xf>
    <xf numFmtId="4" fontId="2" fillId="33" borderId="21" xfId="45" applyNumberFormat="1" applyFont="1" applyFill="1" applyBorder="1">
      <alignment/>
      <protection/>
    </xf>
    <xf numFmtId="4" fontId="3" fillId="33" borderId="13" xfId="45" applyNumberFormat="1" applyFont="1" applyFill="1" applyBorder="1" applyAlignment="1">
      <alignment horizontal="center" wrapText="1"/>
      <protection/>
    </xf>
    <xf numFmtId="4" fontId="2" fillId="33" borderId="13" xfId="45" applyNumberFormat="1" applyFont="1" applyFill="1" applyBorder="1" applyAlignment="1">
      <alignment horizontal="center" wrapText="1"/>
      <protection/>
    </xf>
    <xf numFmtId="4" fontId="2" fillId="33" borderId="21" xfId="45" applyNumberFormat="1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1" fillId="0" borderId="0" xfId="45" applyFont="1" applyBorder="1">
      <alignment/>
      <protection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0" fontId="0" fillId="33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" fontId="1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3" fillId="0" borderId="0" xfId="45" applyNumberFormat="1" applyFont="1" applyBorder="1">
      <alignment/>
      <protection/>
    </xf>
    <xf numFmtId="4" fontId="0" fillId="0" borderId="0" xfId="45" applyNumberFormat="1" applyFont="1" applyBorder="1">
      <alignment/>
      <protection/>
    </xf>
    <xf numFmtId="164" fontId="3" fillId="0" borderId="0" xfId="45" applyNumberFormat="1" applyFont="1" applyBorder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45" applyFont="1" applyBorder="1">
      <alignment/>
      <protection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" fillId="33" borderId="22" xfId="45" applyNumberFormat="1" applyFont="1" applyFill="1" applyBorder="1">
      <alignment/>
      <protection/>
    </xf>
    <xf numFmtId="0" fontId="2" fillId="0" borderId="0" xfId="0" applyFont="1" applyAlignment="1">
      <alignment/>
    </xf>
    <xf numFmtId="4" fontId="3" fillId="33" borderId="14" xfId="45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45" applyFont="1" applyBorder="1">
      <alignment/>
      <protection/>
    </xf>
    <xf numFmtId="0" fontId="0" fillId="0" borderId="0" xfId="45" applyFont="1" applyFill="1" applyBorder="1">
      <alignment/>
      <protection/>
    </xf>
    <xf numFmtId="4" fontId="0" fillId="0" borderId="0" xfId="45" applyNumberFormat="1" applyFont="1" applyBorder="1">
      <alignment/>
      <protection/>
    </xf>
    <xf numFmtId="0" fontId="2" fillId="33" borderId="10" xfId="45" applyFont="1" applyFill="1" applyBorder="1" applyAlignment="1">
      <alignment horizontal="center"/>
      <protection/>
    </xf>
    <xf numFmtId="0" fontId="2" fillId="33" borderId="12" xfId="45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říjmy a fin. k 28.2.201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Währung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Složení příjmů rozpočtu 2017
v tis. Kč</a:t>
            </a:r>
          </a:p>
        </c:rich>
      </c:tx>
      <c:layout>
        <c:manualLayout>
          <c:xMode val="factor"/>
          <c:yMode val="factor"/>
          <c:x val="-0.004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65"/>
          <c:y val="0.391"/>
          <c:w val="0.3642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'zdroj.data'!$A$2:$A$5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transfery</c:v>
                </c:pt>
              </c:strCache>
            </c:strRef>
          </c:cat>
          <c:val>
            <c:numRef>
              <c:f>'zdroj.data'!$B$2:$B$5</c:f>
              <c:numCache>
                <c:ptCount val="4"/>
                <c:pt idx="0">
                  <c:v>82287.20552000002</c:v>
                </c:pt>
                <c:pt idx="1">
                  <c:v>24058.55961</c:v>
                </c:pt>
                <c:pt idx="2">
                  <c:v>23654.05955</c:v>
                </c:pt>
                <c:pt idx="3">
                  <c:v>11507.869939999997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Složení výdajů rozpočtu 2017
v tis. Kč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1525"/>
          <c:w val="0.412"/>
          <c:h val="0.2725"/>
        </c:manualLayout>
      </c:layout>
      <c:pie3DChart>
        <c:varyColors val="1"/>
        <c:ser>
          <c:idx val="0"/>
          <c:order val="0"/>
          <c:tx>
            <c:v>Složení výdajů rozpočtu 2016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'zdroj.data'!$A$7:$A$23</c:f>
              <c:strCache>
                <c:ptCount val="17"/>
                <c:pt idx="0">
                  <c:v>Zemědělství a lesní hosp.</c:v>
                </c:pt>
                <c:pt idx="1">
                  <c:v>Doprava</c:v>
                </c:pt>
                <c:pt idx="2">
                  <c:v>Vodní hosp.</c:v>
                </c:pt>
                <c:pt idx="3">
                  <c:v>Vzdělávání</c:v>
                </c:pt>
                <c:pt idx="4">
                  <c:v>Kultura, církve a sděl. prostředky</c:v>
                </c:pt>
                <c:pt idx="5">
                  <c:v>Tělovýchova a zájmová činnost</c:v>
                </c:pt>
                <c:pt idx="6">
                  <c:v>Zdravotnictví</c:v>
                </c:pt>
                <c:pt idx="7">
                  <c:v>Bydlení, komunál.služby, územ.rozvoj</c:v>
                </c:pt>
                <c:pt idx="8">
                  <c:v>Ochrana životního prostředí</c:v>
                </c:pt>
                <c:pt idx="9">
                  <c:v>Sociální služby-DD,DPS</c:v>
                </c:pt>
                <c:pt idx="10">
                  <c:v>Bezpečnost a veřejný pořádek</c:v>
                </c:pt>
                <c:pt idx="11">
                  <c:v>Požární ochrana</c:v>
                </c:pt>
                <c:pt idx="12">
                  <c:v>Místní správa</c:v>
                </c:pt>
                <c:pt idx="13">
                  <c:v>Finanční operace</c:v>
                </c:pt>
                <c:pt idx="14">
                  <c:v>Ostatní činnosti</c:v>
                </c:pt>
                <c:pt idx="15">
                  <c:v>Úroky z úvěrů</c:v>
                </c:pt>
                <c:pt idx="16">
                  <c:v>Akce samostatně vyčleněné</c:v>
                </c:pt>
              </c:strCache>
            </c:strRef>
          </c:cat>
          <c:val>
            <c:numRef>
              <c:f>'zdroj.data'!$B$7:$B$23</c:f>
              <c:numCache>
                <c:ptCount val="17"/>
                <c:pt idx="0">
                  <c:v>159.2044</c:v>
                </c:pt>
                <c:pt idx="1">
                  <c:v>2961.5792199999996</c:v>
                </c:pt>
                <c:pt idx="2">
                  <c:v>519.163</c:v>
                </c:pt>
                <c:pt idx="3">
                  <c:v>10957.6948</c:v>
                </c:pt>
                <c:pt idx="4">
                  <c:v>6755.77304</c:v>
                </c:pt>
                <c:pt idx="5">
                  <c:v>4183.41392</c:v>
                </c:pt>
                <c:pt idx="6">
                  <c:v>2082.917</c:v>
                </c:pt>
                <c:pt idx="7">
                  <c:v>13939.123119999998</c:v>
                </c:pt>
                <c:pt idx="8">
                  <c:v>8462.395390000001</c:v>
                </c:pt>
                <c:pt idx="9">
                  <c:v>3799</c:v>
                </c:pt>
                <c:pt idx="10">
                  <c:v>2640.08133</c:v>
                </c:pt>
                <c:pt idx="11">
                  <c:v>367.42881</c:v>
                </c:pt>
                <c:pt idx="12">
                  <c:v>18830.264609999995</c:v>
                </c:pt>
                <c:pt idx="13">
                  <c:v>10286.31718</c:v>
                </c:pt>
                <c:pt idx="14">
                  <c:v>322.8567</c:v>
                </c:pt>
                <c:pt idx="15">
                  <c:v>270.8186</c:v>
                </c:pt>
                <c:pt idx="16">
                  <c:v>73795.97965000001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Složení sam. vyčleněných akcí 2017 v tis. Kč</a:t>
            </a:r>
          </a:p>
        </c:rich>
      </c:tx>
      <c:layout>
        <c:manualLayout>
          <c:xMode val="factor"/>
          <c:yMode val="factor"/>
          <c:x val="-0.01175"/>
          <c:y val="-0.00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"/>
          <c:y val="0.39475"/>
          <c:w val="0.41975"/>
          <c:h val="0.3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'zdroj.data'!$A$25:$A$32</c:f>
              <c:strCache>
                <c:ptCount val="8"/>
                <c:pt idx="0">
                  <c:v>Místní části</c:v>
                </c:pt>
                <c:pt idx="1">
                  <c:v>Příspěvky DSO SVK Žďársko na investice</c:v>
                </c:pt>
                <c:pt idx="2">
                  <c:v>Opakující se akce ostatní</c:v>
                </c:pt>
                <c:pt idx="3">
                  <c:v>Informační a komunikační technologie</c:v>
                </c:pt>
                <c:pt idx="4">
                  <c:v>Komunikace</c:v>
                </c:pt>
                <c:pt idx="5">
                  <c:v>Tech.a doprav.infrastruktura</c:v>
                </c:pt>
                <c:pt idx="6">
                  <c:v>Budovy</c:v>
                </c:pt>
                <c:pt idx="7">
                  <c:v>Ostatní akce</c:v>
                </c:pt>
              </c:strCache>
            </c:strRef>
          </c:cat>
          <c:val>
            <c:numRef>
              <c:f>'zdroj.data'!$B$25:$B$32</c:f>
              <c:numCache>
                <c:ptCount val="8"/>
                <c:pt idx="0">
                  <c:v>2000.41019</c:v>
                </c:pt>
                <c:pt idx="1">
                  <c:v>11650.068</c:v>
                </c:pt>
                <c:pt idx="2">
                  <c:v>4272.0130500000005</c:v>
                </c:pt>
                <c:pt idx="3">
                  <c:v>2295.6804500000003</c:v>
                </c:pt>
                <c:pt idx="4">
                  <c:v>14899.76455</c:v>
                </c:pt>
                <c:pt idx="5">
                  <c:v>24884.80251</c:v>
                </c:pt>
                <c:pt idx="6">
                  <c:v>4373.25944</c:v>
                </c:pt>
                <c:pt idx="7">
                  <c:v>9419.98146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695325</xdr:colOff>
      <xdr:row>1</xdr:row>
      <xdr:rowOff>104775</xdr:rowOff>
    </xdr:to>
    <xdr:pic>
      <xdr:nvPicPr>
        <xdr:cNvPr id="1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666750</xdr:colOff>
      <xdr:row>1</xdr:row>
      <xdr:rowOff>104775</xdr:rowOff>
    </xdr:to>
    <xdr:pic>
      <xdr:nvPicPr>
        <xdr:cNvPr id="1" name="Picture 2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4</xdr:col>
      <xdr:colOff>428625</xdr:colOff>
      <xdr:row>21</xdr:row>
      <xdr:rowOff>76200</xdr:rowOff>
    </xdr:to>
    <xdr:graphicFrame>
      <xdr:nvGraphicFramePr>
        <xdr:cNvPr id="1" name="graf 1"/>
        <xdr:cNvGraphicFramePr/>
      </xdr:nvGraphicFramePr>
      <xdr:xfrm>
        <a:off x="9525" y="152400"/>
        <a:ext cx="41148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152400</xdr:rowOff>
    </xdr:from>
    <xdr:to>
      <xdr:col>13</xdr:col>
      <xdr:colOff>590550</xdr:colOff>
      <xdr:row>45</xdr:row>
      <xdr:rowOff>133350</xdr:rowOff>
    </xdr:to>
    <xdr:graphicFrame>
      <xdr:nvGraphicFramePr>
        <xdr:cNvPr id="2" name="graf 2"/>
        <xdr:cNvGraphicFramePr/>
      </xdr:nvGraphicFramePr>
      <xdr:xfrm>
        <a:off x="4143375" y="152400"/>
        <a:ext cx="5629275" cy="726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76200</xdr:rowOff>
    </xdr:from>
    <xdr:to>
      <xdr:col>4</xdr:col>
      <xdr:colOff>428625</xdr:colOff>
      <xdr:row>45</xdr:row>
      <xdr:rowOff>133350</xdr:rowOff>
    </xdr:to>
    <xdr:graphicFrame>
      <xdr:nvGraphicFramePr>
        <xdr:cNvPr id="3" name="graf 3"/>
        <xdr:cNvGraphicFramePr/>
      </xdr:nvGraphicFramePr>
      <xdr:xfrm>
        <a:off x="0" y="3476625"/>
        <a:ext cx="412432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89" zoomScaleNormal="89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2" customWidth="1"/>
    <col min="2" max="2" width="5.8515625" style="2" customWidth="1"/>
    <col min="3" max="3" width="60.28125" style="2" customWidth="1"/>
    <col min="4" max="4" width="20.28125" style="4" customWidth="1"/>
    <col min="5" max="5" width="0" style="2" hidden="1" customWidth="1"/>
    <col min="6" max="6" width="22.00390625" style="4" customWidth="1"/>
    <col min="7" max="7" width="21.140625" style="4" customWidth="1"/>
    <col min="8" max="8" width="21.28125" style="4" customWidth="1"/>
    <col min="9" max="9" width="19.00390625" style="4" customWidth="1"/>
    <col min="10" max="10" width="15.28125" style="4" customWidth="1"/>
    <col min="11" max="11" width="9.140625" style="2" customWidth="1"/>
    <col min="12" max="12" width="12.140625" style="2" customWidth="1"/>
    <col min="13" max="16384" width="9.140625" style="2" customWidth="1"/>
  </cols>
  <sheetData>
    <row r="1" spans="1:10" ht="15.75" customHeight="1">
      <c r="A1" s="28" t="s">
        <v>169</v>
      </c>
      <c r="B1" s="29"/>
      <c r="C1" s="30"/>
      <c r="D1" s="31" t="s">
        <v>146</v>
      </c>
      <c r="E1" s="32"/>
      <c r="F1" s="140" t="s">
        <v>147</v>
      </c>
      <c r="G1" s="141"/>
      <c r="H1" s="33" t="s">
        <v>148</v>
      </c>
      <c r="I1" s="33" t="s">
        <v>0</v>
      </c>
      <c r="J1" s="33" t="s">
        <v>1</v>
      </c>
    </row>
    <row r="2" spans="1:10" ht="15.75" customHeight="1">
      <c r="A2" s="81" t="s">
        <v>444</v>
      </c>
      <c r="B2" s="80"/>
      <c r="C2" s="82"/>
      <c r="D2" s="86"/>
      <c r="E2" s="79"/>
      <c r="F2" s="87" t="s">
        <v>393</v>
      </c>
      <c r="G2" s="88" t="s">
        <v>448</v>
      </c>
      <c r="H2" s="89" t="s">
        <v>2</v>
      </c>
      <c r="I2" s="89" t="s">
        <v>149</v>
      </c>
      <c r="J2" s="89" t="s">
        <v>3</v>
      </c>
    </row>
    <row r="3" spans="1:10" ht="15.75" customHeight="1">
      <c r="A3" s="83" t="s">
        <v>125</v>
      </c>
      <c r="B3" s="84" t="s">
        <v>150</v>
      </c>
      <c r="C3" s="85" t="s">
        <v>163</v>
      </c>
      <c r="D3" s="34"/>
      <c r="E3" s="35"/>
      <c r="F3" s="135" t="s">
        <v>394</v>
      </c>
      <c r="G3" s="34"/>
      <c r="H3" s="34"/>
      <c r="I3" s="34"/>
      <c r="J3" s="34"/>
    </row>
    <row r="4" spans="1:10" ht="15.75" customHeight="1">
      <c r="A4" s="1"/>
      <c r="B4" s="27"/>
      <c r="D4" s="17"/>
      <c r="E4" s="1"/>
      <c r="F4" s="6"/>
      <c r="G4" s="17"/>
      <c r="H4" s="17"/>
      <c r="I4" s="17"/>
      <c r="J4" s="17"/>
    </row>
    <row r="5" spans="1:10" ht="15.75">
      <c r="A5" s="5" t="s">
        <v>4</v>
      </c>
      <c r="B5" s="5"/>
      <c r="C5" s="5"/>
      <c r="D5" s="17">
        <f>SUM(D6:D25)</f>
        <v>71275000</v>
      </c>
      <c r="E5" s="21"/>
      <c r="F5" s="17">
        <f>SUM(F6:F25)</f>
        <v>6675000</v>
      </c>
      <c r="G5" s="17">
        <f>SUM(G6:G25)</f>
        <v>4324300</v>
      </c>
      <c r="H5" s="17">
        <f>SUM(H6:H25)</f>
        <v>82274300</v>
      </c>
      <c r="I5" s="17">
        <f>SUM(I6:I25)</f>
        <v>82287205.52000001</v>
      </c>
      <c r="J5" s="17">
        <f>SUM(I5/H5)*100</f>
        <v>100.01568596755001</v>
      </c>
    </row>
    <row r="6" ht="12.75">
      <c r="E6" s="3"/>
    </row>
    <row r="7" spans="2:10" ht="14.25">
      <c r="B7" s="2">
        <v>1111</v>
      </c>
      <c r="C7" s="1" t="s">
        <v>318</v>
      </c>
      <c r="D7" s="6">
        <v>13500000</v>
      </c>
      <c r="E7" s="3"/>
      <c r="F7" s="6">
        <v>2600000</v>
      </c>
      <c r="G7" s="6">
        <v>1200000</v>
      </c>
      <c r="H7" s="6">
        <f aca="true" t="shared" si="0" ref="H7:H12">SUM(D7:G7)</f>
        <v>17300000</v>
      </c>
      <c r="I7" s="6">
        <v>17328883.14</v>
      </c>
      <c r="J7" s="6">
        <f aca="true" t="shared" si="1" ref="J7:J15">SUM(I7/H7)*100</f>
        <v>100.166954566474</v>
      </c>
    </row>
    <row r="8" spans="2:10" ht="14.25">
      <c r="B8" s="2">
        <v>1112</v>
      </c>
      <c r="C8" s="1" t="s">
        <v>319</v>
      </c>
      <c r="D8" s="6">
        <v>900000</v>
      </c>
      <c r="E8" s="3"/>
      <c r="F8" s="6"/>
      <c r="G8" s="6">
        <v>-444000</v>
      </c>
      <c r="H8" s="6">
        <f t="shared" si="0"/>
        <v>456000</v>
      </c>
      <c r="I8" s="6">
        <v>456979.51</v>
      </c>
      <c r="J8" s="6">
        <f t="shared" si="1"/>
        <v>100.2148048245614</v>
      </c>
    </row>
    <row r="9" spans="2:10" ht="14.25">
      <c r="B9" s="2">
        <v>1113</v>
      </c>
      <c r="C9" s="1" t="s">
        <v>5</v>
      </c>
      <c r="D9" s="6">
        <v>1140000</v>
      </c>
      <c r="E9" s="3"/>
      <c r="F9" s="6"/>
      <c r="G9" s="6">
        <v>287000</v>
      </c>
      <c r="H9" s="6">
        <f t="shared" si="0"/>
        <v>1427000</v>
      </c>
      <c r="I9" s="6">
        <v>1427198.59</v>
      </c>
      <c r="J9" s="6">
        <f t="shared" si="1"/>
        <v>100.0139166082691</v>
      </c>
    </row>
    <row r="10" spans="2:10" ht="14.25">
      <c r="B10" s="2">
        <v>1121</v>
      </c>
      <c r="C10" s="1" t="s">
        <v>6</v>
      </c>
      <c r="D10" s="6">
        <v>13500000</v>
      </c>
      <c r="E10" s="3"/>
      <c r="F10" s="6">
        <v>800000</v>
      </c>
      <c r="G10" s="6">
        <v>897000</v>
      </c>
      <c r="H10" s="6">
        <f t="shared" si="0"/>
        <v>15197000</v>
      </c>
      <c r="I10" s="6">
        <v>15197941.79</v>
      </c>
      <c r="J10" s="6">
        <f t="shared" si="1"/>
        <v>100.00619720997565</v>
      </c>
    </row>
    <row r="11" spans="2:10" ht="14.25">
      <c r="B11" s="2">
        <v>1122</v>
      </c>
      <c r="C11" s="1" t="s">
        <v>7</v>
      </c>
      <c r="D11" s="6">
        <v>7200000</v>
      </c>
      <c r="E11" s="3"/>
      <c r="F11" s="6"/>
      <c r="G11" s="6">
        <v>-200000</v>
      </c>
      <c r="H11" s="6">
        <f t="shared" si="0"/>
        <v>7000000</v>
      </c>
      <c r="I11" s="6">
        <v>6978700</v>
      </c>
      <c r="J11" s="6">
        <f t="shared" si="1"/>
        <v>99.69571428571429</v>
      </c>
    </row>
    <row r="12" spans="2:10" ht="14.25">
      <c r="B12" s="2">
        <v>1211</v>
      </c>
      <c r="C12" s="1" t="s">
        <v>8</v>
      </c>
      <c r="D12" s="6">
        <v>26200000</v>
      </c>
      <c r="E12" s="3"/>
      <c r="F12" s="6">
        <v>2950000</v>
      </c>
      <c r="G12" s="6">
        <v>1661000</v>
      </c>
      <c r="H12" s="6">
        <f t="shared" si="0"/>
        <v>30811000</v>
      </c>
      <c r="I12" s="6">
        <v>30811253.3</v>
      </c>
      <c r="J12" s="6">
        <f t="shared" si="1"/>
        <v>100.00082210898704</v>
      </c>
    </row>
    <row r="13" spans="2:10" ht="14.25">
      <c r="B13" s="2">
        <v>1332</v>
      </c>
      <c r="C13" s="1" t="s">
        <v>378</v>
      </c>
      <c r="D13" s="126">
        <v>0</v>
      </c>
      <c r="E13" s="3"/>
      <c r="F13" s="6"/>
      <c r="G13" s="6">
        <v>500</v>
      </c>
      <c r="H13" s="6">
        <f>SUM(D13:G13)</f>
        <v>500</v>
      </c>
      <c r="I13" s="6">
        <v>500</v>
      </c>
      <c r="J13" s="6">
        <f t="shared" si="1"/>
        <v>100</v>
      </c>
    </row>
    <row r="14" spans="2:11" ht="14.25">
      <c r="B14" s="2">
        <v>1334</v>
      </c>
      <c r="C14" s="1" t="s">
        <v>9</v>
      </c>
      <c r="D14" s="126">
        <v>0</v>
      </c>
      <c r="E14" s="3"/>
      <c r="F14" s="6">
        <v>251000</v>
      </c>
      <c r="G14" s="6">
        <v>12000</v>
      </c>
      <c r="H14" s="6">
        <f>SUM(D14:G14)</f>
        <v>263000</v>
      </c>
      <c r="I14" s="6">
        <v>263252</v>
      </c>
      <c r="J14" s="6">
        <f t="shared" si="1"/>
        <v>100.0958174904943</v>
      </c>
      <c r="K14" s="6"/>
    </row>
    <row r="15" spans="2:10" ht="14.25">
      <c r="B15" s="2">
        <v>1335</v>
      </c>
      <c r="C15" s="1" t="s">
        <v>10</v>
      </c>
      <c r="D15" s="126">
        <v>0</v>
      </c>
      <c r="E15" s="3"/>
      <c r="F15" s="6"/>
      <c r="G15" s="6">
        <v>400</v>
      </c>
      <c r="H15" s="6">
        <f>SUM(D15:G15)</f>
        <v>400</v>
      </c>
      <c r="I15" s="6">
        <v>402.4</v>
      </c>
      <c r="J15" s="6">
        <f t="shared" si="1"/>
        <v>100.6</v>
      </c>
    </row>
    <row r="16" spans="2:10" ht="14.25">
      <c r="B16" s="2">
        <v>1337</v>
      </c>
      <c r="C16" s="1" t="s">
        <v>11</v>
      </c>
      <c r="D16" s="6">
        <v>2900000</v>
      </c>
      <c r="E16" s="3"/>
      <c r="F16" s="6"/>
      <c r="G16" s="6">
        <v>138000</v>
      </c>
      <c r="H16" s="6">
        <f aca="true" t="shared" si="2" ref="H16:H24">SUM(D16:G16)</f>
        <v>3038000</v>
      </c>
      <c r="I16" s="6">
        <v>3038289</v>
      </c>
      <c r="J16" s="6">
        <f aca="true" t="shared" si="3" ref="J16:J24">SUM(I16/H16)*100</f>
        <v>100.009512837393</v>
      </c>
    </row>
    <row r="17" spans="2:10" ht="14.25">
      <c r="B17" s="2">
        <v>1341</v>
      </c>
      <c r="C17" s="1" t="s">
        <v>12</v>
      </c>
      <c r="D17" s="6">
        <v>100000</v>
      </c>
      <c r="E17" s="3"/>
      <c r="F17" s="6"/>
      <c r="G17" s="6">
        <v>7900</v>
      </c>
      <c r="H17" s="6">
        <f t="shared" si="2"/>
        <v>107900</v>
      </c>
      <c r="I17" s="6">
        <v>107980</v>
      </c>
      <c r="J17" s="6">
        <f t="shared" si="3"/>
        <v>100.07414272474513</v>
      </c>
    </row>
    <row r="18" spans="2:10" ht="14.25">
      <c r="B18" s="2">
        <v>1343</v>
      </c>
      <c r="C18" s="1" t="s">
        <v>13</v>
      </c>
      <c r="D18" s="6">
        <v>150000</v>
      </c>
      <c r="E18" s="3"/>
      <c r="F18" s="6"/>
      <c r="G18" s="6">
        <v>34000</v>
      </c>
      <c r="H18" s="6">
        <f t="shared" si="2"/>
        <v>184000</v>
      </c>
      <c r="I18" s="6">
        <v>184431</v>
      </c>
      <c r="J18" s="6">
        <f t="shared" si="3"/>
        <v>100.23423913043479</v>
      </c>
    </row>
    <row r="19" spans="2:10" ht="14.25">
      <c r="B19" s="2">
        <v>1345</v>
      </c>
      <c r="C19" s="1" t="s">
        <v>14</v>
      </c>
      <c r="D19" s="6">
        <v>10000</v>
      </c>
      <c r="E19" s="3"/>
      <c r="F19" s="6"/>
      <c r="G19" s="6">
        <v>12300</v>
      </c>
      <c r="H19" s="6">
        <f t="shared" si="2"/>
        <v>22300</v>
      </c>
      <c r="I19" s="6">
        <v>22394</v>
      </c>
      <c r="J19" s="6">
        <f t="shared" si="3"/>
        <v>100.42152466367713</v>
      </c>
    </row>
    <row r="20" spans="2:10" ht="14.25">
      <c r="B20" s="2">
        <v>1356</v>
      </c>
      <c r="C20" s="1" t="s">
        <v>320</v>
      </c>
      <c r="D20" s="6">
        <v>5000</v>
      </c>
      <c r="E20" s="3"/>
      <c r="F20" s="6"/>
      <c r="G20" s="6">
        <v>21300</v>
      </c>
      <c r="H20" s="6">
        <f>SUM(D20:G20)</f>
        <v>26300</v>
      </c>
      <c r="I20" s="6">
        <v>26398.81</v>
      </c>
      <c r="J20" s="6">
        <f t="shared" si="3"/>
        <v>100.37570342205325</v>
      </c>
    </row>
    <row r="21" spans="2:10" ht="14.25">
      <c r="B21" s="2">
        <v>1361</v>
      </c>
      <c r="C21" s="1" t="s">
        <v>15</v>
      </c>
      <c r="D21" s="6">
        <v>900000</v>
      </c>
      <c r="E21" s="3"/>
      <c r="F21" s="6"/>
      <c r="G21" s="6">
        <v>340000</v>
      </c>
      <c r="H21" s="6">
        <f t="shared" si="2"/>
        <v>1240000</v>
      </c>
      <c r="I21" s="6">
        <v>1240420</v>
      </c>
      <c r="J21" s="6">
        <f t="shared" si="3"/>
        <v>100.03387096774195</v>
      </c>
    </row>
    <row r="22" spans="2:10" ht="14.25">
      <c r="B22" s="2">
        <v>1381</v>
      </c>
      <c r="C22" s="1" t="s">
        <v>371</v>
      </c>
      <c r="D22" s="6">
        <v>100000</v>
      </c>
      <c r="E22" s="3"/>
      <c r="F22" s="6"/>
      <c r="G22" s="6">
        <v>184900</v>
      </c>
      <c r="H22" s="6">
        <f t="shared" si="2"/>
        <v>284900</v>
      </c>
      <c r="I22" s="6">
        <v>284968.93</v>
      </c>
      <c r="J22" s="6">
        <f t="shared" si="3"/>
        <v>100.02419445419446</v>
      </c>
    </row>
    <row r="23" spans="2:10" ht="14.25">
      <c r="B23" s="2">
        <v>1382</v>
      </c>
      <c r="C23" s="1" t="s">
        <v>372</v>
      </c>
      <c r="D23" s="6">
        <v>20000</v>
      </c>
      <c r="E23" s="3"/>
      <c r="F23" s="6">
        <v>74000</v>
      </c>
      <c r="G23" s="6"/>
      <c r="H23" s="6">
        <f t="shared" si="2"/>
        <v>94000</v>
      </c>
      <c r="I23" s="6">
        <v>94913.25</v>
      </c>
      <c r="J23" s="6">
        <f t="shared" si="3"/>
        <v>100.9715425531915</v>
      </c>
    </row>
    <row r="24" spans="2:10" ht="14.25">
      <c r="B24" s="2">
        <v>1511</v>
      </c>
      <c r="C24" s="1" t="s">
        <v>16</v>
      </c>
      <c r="D24" s="6">
        <v>4650000</v>
      </c>
      <c r="E24" s="3"/>
      <c r="F24" s="6"/>
      <c r="G24" s="6">
        <v>172000</v>
      </c>
      <c r="H24" s="6">
        <f t="shared" si="2"/>
        <v>4822000</v>
      </c>
      <c r="I24" s="6">
        <v>4822299.8</v>
      </c>
      <c r="J24" s="6">
        <f t="shared" si="3"/>
        <v>100.00621733720448</v>
      </c>
    </row>
    <row r="25" spans="3:10" ht="14.25">
      <c r="C25" s="1"/>
      <c r="D25" s="6"/>
      <c r="E25" s="3"/>
      <c r="F25" s="6"/>
      <c r="G25" s="6"/>
      <c r="H25" s="6"/>
      <c r="I25" s="6"/>
      <c r="J25" s="6"/>
    </row>
    <row r="26" spans="1:10" ht="15.75">
      <c r="A26" s="5" t="s">
        <v>17</v>
      </c>
      <c r="B26" s="7"/>
      <c r="C26" s="7"/>
      <c r="D26" s="17">
        <f>SUM(D27:D89)</f>
        <v>21290140</v>
      </c>
      <c r="E26" s="21"/>
      <c r="F26" s="17">
        <f>SUM(F27:F89)</f>
        <v>802462</v>
      </c>
      <c r="G26" s="17">
        <f>SUM(G27:G89)</f>
        <v>1958090</v>
      </c>
      <c r="H26" s="17">
        <f>SUM(H27:H89)</f>
        <v>24050692</v>
      </c>
      <c r="I26" s="17">
        <f>SUM(I27:I89)</f>
        <v>24058559.61</v>
      </c>
      <c r="J26" s="17">
        <f>SUM(I26/H26)*100</f>
        <v>100.03271261384079</v>
      </c>
    </row>
    <row r="27" spans="4:10" ht="14.25">
      <c r="D27" s="6"/>
      <c r="E27" s="8">
        <v>2</v>
      </c>
      <c r="F27" s="6"/>
      <c r="G27" s="6"/>
      <c r="H27" s="6"/>
      <c r="I27" s="6"/>
      <c r="J27" s="6"/>
    </row>
    <row r="28" spans="1:10" ht="14.25">
      <c r="A28" s="2">
        <v>1032</v>
      </c>
      <c r="B28" s="2">
        <v>2119</v>
      </c>
      <c r="C28" s="1" t="s">
        <v>21</v>
      </c>
      <c r="D28" s="6">
        <v>2900</v>
      </c>
      <c r="E28" s="8"/>
      <c r="F28" s="6"/>
      <c r="G28" s="6"/>
      <c r="H28" s="6">
        <f>SUM(D28:G28)</f>
        <v>2900</v>
      </c>
      <c r="I28" s="6">
        <v>2977</v>
      </c>
      <c r="J28" s="6">
        <f>SUM(I28/H28)*100</f>
        <v>102.6551724137931</v>
      </c>
    </row>
    <row r="29" spans="1:10" ht="14.25">
      <c r="A29" s="2">
        <v>1032</v>
      </c>
      <c r="B29" s="2">
        <v>2131</v>
      </c>
      <c r="C29" s="1" t="s">
        <v>18</v>
      </c>
      <c r="D29" s="6"/>
      <c r="E29" s="8"/>
      <c r="F29" s="6"/>
      <c r="G29" s="6"/>
      <c r="H29" s="6"/>
      <c r="I29" s="6"/>
      <c r="J29" s="6"/>
    </row>
    <row r="30" spans="3:10" ht="14.25">
      <c r="C30" s="1" t="s">
        <v>19</v>
      </c>
      <c r="D30" s="6">
        <v>1800000</v>
      </c>
      <c r="E30" s="8"/>
      <c r="F30" s="6"/>
      <c r="G30" s="6">
        <v>-703800</v>
      </c>
      <c r="H30" s="6">
        <f>SUM(D30:G30)</f>
        <v>1096200</v>
      </c>
      <c r="I30" s="6">
        <v>1096201</v>
      </c>
      <c r="J30" s="6">
        <f>SUM(I30/H30)*100</f>
        <v>100.00009122422915</v>
      </c>
    </row>
    <row r="31" spans="3:10" ht="14.25">
      <c r="C31" s="1" t="s">
        <v>20</v>
      </c>
      <c r="D31" s="6">
        <v>200000</v>
      </c>
      <c r="E31" s="8"/>
      <c r="F31" s="6"/>
      <c r="G31" s="6">
        <v>233700</v>
      </c>
      <c r="H31" s="6">
        <f>SUM(D31:G31)</f>
        <v>433700</v>
      </c>
      <c r="I31" s="6">
        <v>433700</v>
      </c>
      <c r="J31" s="6">
        <f>SUM(I31/H31)*100</f>
        <v>100</v>
      </c>
    </row>
    <row r="32" spans="1:10" ht="14.25">
      <c r="A32" s="2">
        <v>1032</v>
      </c>
      <c r="B32" s="2">
        <v>2329</v>
      </c>
      <c r="C32" s="1" t="s">
        <v>22</v>
      </c>
      <c r="D32" s="6">
        <v>70000</v>
      </c>
      <c r="E32" s="8"/>
      <c r="F32" s="6"/>
      <c r="G32" s="6"/>
      <c r="H32" s="6">
        <f>SUM(D32:G32)</f>
        <v>70000</v>
      </c>
      <c r="I32" s="6">
        <v>73705.5</v>
      </c>
      <c r="J32" s="6">
        <f>SUM(I32/H32)*100</f>
        <v>105.29357142857143</v>
      </c>
    </row>
    <row r="33" spans="3:10" ht="14.25">
      <c r="C33" s="1"/>
      <c r="D33" s="6"/>
      <c r="E33" s="8"/>
      <c r="F33" s="6"/>
      <c r="G33" s="6"/>
      <c r="H33" s="6"/>
      <c r="I33" s="6"/>
      <c r="J33" s="6"/>
    </row>
    <row r="34" spans="1:10" ht="14.25">
      <c r="A34" s="2">
        <v>2119</v>
      </c>
      <c r="B34" s="2">
        <v>2343</v>
      </c>
      <c r="C34" s="1" t="s">
        <v>389</v>
      </c>
      <c r="D34" s="6"/>
      <c r="E34" s="8"/>
      <c r="F34" s="6"/>
      <c r="G34" s="6">
        <v>5500</v>
      </c>
      <c r="H34" s="6">
        <f>SUM(D34:G34)</f>
        <v>5500</v>
      </c>
      <c r="I34" s="6">
        <v>5599</v>
      </c>
      <c r="J34" s="6">
        <f>SUM(I34/H34)*100</f>
        <v>101.8</v>
      </c>
    </row>
    <row r="35" spans="1:10" ht="14.25">
      <c r="A35" s="2">
        <v>2144</v>
      </c>
      <c r="B35" s="2">
        <v>2111</v>
      </c>
      <c r="C35" s="1" t="s">
        <v>306</v>
      </c>
      <c r="D35" s="6">
        <v>100000</v>
      </c>
      <c r="E35" s="8"/>
      <c r="F35" s="6">
        <v>160000</v>
      </c>
      <c r="G35" s="6">
        <v>125600</v>
      </c>
      <c r="H35" s="6">
        <f>SUM(D35:G35)</f>
        <v>385600</v>
      </c>
      <c r="I35" s="6">
        <v>385687.5</v>
      </c>
      <c r="J35" s="6">
        <f>SUM(I35/H35)*100</f>
        <v>100.0226919087137</v>
      </c>
    </row>
    <row r="36" spans="1:10" ht="14.25">
      <c r="A36" s="2">
        <v>2212</v>
      </c>
      <c r="B36" s="2">
        <v>2322</v>
      </c>
      <c r="C36" s="1" t="s">
        <v>411</v>
      </c>
      <c r="D36" s="6"/>
      <c r="E36" s="8"/>
      <c r="F36" s="6"/>
      <c r="G36" s="6">
        <v>6500</v>
      </c>
      <c r="H36" s="6">
        <f>SUM(D36:G36)</f>
        <v>6500</v>
      </c>
      <c r="I36" s="6">
        <v>6573</v>
      </c>
      <c r="J36" s="6">
        <f>SUM(I36/H36)*100</f>
        <v>101.12307692307692</v>
      </c>
    </row>
    <row r="37" spans="1:10" ht="14.25">
      <c r="A37" s="2">
        <v>2219</v>
      </c>
      <c r="B37" s="9">
        <v>2111</v>
      </c>
      <c r="C37" s="1" t="s">
        <v>97</v>
      </c>
      <c r="D37" s="6">
        <v>20000</v>
      </c>
      <c r="E37" s="8"/>
      <c r="F37" s="6"/>
      <c r="G37" s="6">
        <v>25000</v>
      </c>
      <c r="H37" s="6">
        <f aca="true" t="shared" si="4" ref="H37:H46">SUM(D37:G37)</f>
        <v>45000</v>
      </c>
      <c r="I37" s="6">
        <v>45225</v>
      </c>
      <c r="J37" s="6">
        <f aca="true" t="shared" si="5" ref="J37:J48">SUM(I37/H37)*100</f>
        <v>100.49999999999999</v>
      </c>
    </row>
    <row r="38" spans="1:10" ht="14.25">
      <c r="A38" s="2">
        <v>2219</v>
      </c>
      <c r="B38" s="9">
        <v>2324</v>
      </c>
      <c r="C38" s="1" t="s">
        <v>434</v>
      </c>
      <c r="D38" s="6"/>
      <c r="E38" s="8"/>
      <c r="F38" s="6"/>
      <c r="G38" s="6">
        <v>140300</v>
      </c>
      <c r="H38" s="6">
        <f>SUM(D38:G38)</f>
        <v>140300</v>
      </c>
      <c r="I38" s="6">
        <v>140393.5</v>
      </c>
      <c r="J38" s="6">
        <f t="shared" si="5"/>
        <v>100.06664290805416</v>
      </c>
    </row>
    <row r="39" spans="2:10" ht="14.25">
      <c r="B39" s="9"/>
      <c r="C39" s="1"/>
      <c r="D39" s="6"/>
      <c r="E39" s="8"/>
      <c r="F39" s="6"/>
      <c r="G39" s="6"/>
      <c r="H39" s="6"/>
      <c r="I39" s="6"/>
      <c r="J39" s="6"/>
    </row>
    <row r="40" spans="1:10" ht="14.25">
      <c r="A40" s="2">
        <v>3111</v>
      </c>
      <c r="B40" s="2">
        <v>2122</v>
      </c>
      <c r="C40" s="1" t="s">
        <v>23</v>
      </c>
      <c r="D40" s="6">
        <v>107500</v>
      </c>
      <c r="E40" s="8"/>
      <c r="F40" s="6">
        <v>-10148</v>
      </c>
      <c r="G40" s="6"/>
      <c r="H40" s="6">
        <f t="shared" si="4"/>
        <v>97352</v>
      </c>
      <c r="I40" s="6">
        <v>97352</v>
      </c>
      <c r="J40" s="6">
        <f t="shared" si="5"/>
        <v>100</v>
      </c>
    </row>
    <row r="41" spans="1:10" ht="14.25">
      <c r="A41" s="2">
        <v>3113</v>
      </c>
      <c r="B41" s="2">
        <v>2122</v>
      </c>
      <c r="C41" s="1" t="s">
        <v>24</v>
      </c>
      <c r="D41" s="6">
        <v>73000</v>
      </c>
      <c r="E41" s="8"/>
      <c r="F41" s="6">
        <v>-301</v>
      </c>
      <c r="G41" s="6"/>
      <c r="H41" s="6">
        <f t="shared" si="4"/>
        <v>72699</v>
      </c>
      <c r="I41" s="6">
        <v>72699</v>
      </c>
      <c r="J41" s="6">
        <f t="shared" si="5"/>
        <v>100</v>
      </c>
    </row>
    <row r="42" spans="1:10" ht="14.25">
      <c r="A42" s="2">
        <v>3114</v>
      </c>
      <c r="B42" s="2">
        <v>2122</v>
      </c>
      <c r="C42" s="1" t="s">
        <v>25</v>
      </c>
      <c r="D42" s="6">
        <v>43224</v>
      </c>
      <c r="E42" s="8"/>
      <c r="F42" s="6">
        <v>681</v>
      </c>
      <c r="G42" s="6"/>
      <c r="H42" s="6">
        <f t="shared" si="4"/>
        <v>43905</v>
      </c>
      <c r="I42" s="6">
        <v>43905</v>
      </c>
      <c r="J42" s="6">
        <f t="shared" si="5"/>
        <v>100</v>
      </c>
    </row>
    <row r="43" spans="1:10" ht="14.25">
      <c r="A43" s="2">
        <v>3122</v>
      </c>
      <c r="B43" s="9">
        <v>2122</v>
      </c>
      <c r="C43" s="1" t="s">
        <v>26</v>
      </c>
      <c r="D43" s="6">
        <v>100000</v>
      </c>
      <c r="E43" s="8"/>
      <c r="F43" s="6">
        <v>-29291</v>
      </c>
      <c r="G43" s="6"/>
      <c r="H43" s="6">
        <f t="shared" si="4"/>
        <v>70709</v>
      </c>
      <c r="I43" s="6">
        <v>70709</v>
      </c>
      <c r="J43" s="6">
        <f t="shared" si="5"/>
        <v>100</v>
      </c>
    </row>
    <row r="44" spans="1:10" ht="14.25">
      <c r="A44" s="2">
        <v>3231</v>
      </c>
      <c r="B44" s="9">
        <v>2122</v>
      </c>
      <c r="C44" s="1" t="s">
        <v>27</v>
      </c>
      <c r="D44" s="6">
        <v>24716</v>
      </c>
      <c r="E44" s="8"/>
      <c r="F44" s="6"/>
      <c r="G44" s="6"/>
      <c r="H44" s="6">
        <f t="shared" si="4"/>
        <v>24716</v>
      </c>
      <c r="I44" s="6">
        <v>24716</v>
      </c>
      <c r="J44" s="6">
        <f t="shared" si="5"/>
        <v>100</v>
      </c>
    </row>
    <row r="45" spans="2:10" ht="14.25">
      <c r="B45" s="9"/>
      <c r="C45" s="1"/>
      <c r="D45" s="6"/>
      <c r="E45" s="8"/>
      <c r="F45" s="6"/>
      <c r="G45" s="6"/>
      <c r="H45" s="6"/>
      <c r="I45" s="6"/>
      <c r="J45" s="6"/>
    </row>
    <row r="46" spans="1:10" ht="14.25">
      <c r="A46" s="2">
        <v>3314</v>
      </c>
      <c r="B46" s="2">
        <v>2111</v>
      </c>
      <c r="C46" s="1" t="s">
        <v>28</v>
      </c>
      <c r="D46" s="6">
        <v>35000</v>
      </c>
      <c r="E46" s="8"/>
      <c r="F46" s="6"/>
      <c r="G46" s="6">
        <v>3300</v>
      </c>
      <c r="H46" s="6">
        <f t="shared" si="4"/>
        <v>38300</v>
      </c>
      <c r="I46" s="6">
        <v>38398</v>
      </c>
      <c r="J46" s="6">
        <f t="shared" si="5"/>
        <v>100.25587467362924</v>
      </c>
    </row>
    <row r="47" spans="1:10" ht="14.25">
      <c r="A47" s="2">
        <v>3314</v>
      </c>
      <c r="B47" s="2">
        <v>2324</v>
      </c>
      <c r="C47" s="1" t="s">
        <v>266</v>
      </c>
      <c r="D47" s="126">
        <v>0</v>
      </c>
      <c r="E47" s="8"/>
      <c r="F47" s="6"/>
      <c r="G47" s="6">
        <v>170</v>
      </c>
      <c r="H47" s="6">
        <f>SUM(D47:G47)</f>
        <v>170</v>
      </c>
      <c r="I47" s="6">
        <v>179</v>
      </c>
      <c r="J47" s="6">
        <f t="shared" si="5"/>
        <v>105.29411764705883</v>
      </c>
    </row>
    <row r="48" spans="1:10" ht="14.25">
      <c r="A48" s="2">
        <v>3315</v>
      </c>
      <c r="B48" s="2">
        <v>2111</v>
      </c>
      <c r="C48" s="1" t="s">
        <v>29</v>
      </c>
      <c r="D48" s="6">
        <v>4000</v>
      </c>
      <c r="E48" s="8"/>
      <c r="F48" s="6"/>
      <c r="G48" s="6">
        <v>1000</v>
      </c>
      <c r="H48" s="6">
        <f>SUM(D48:G48)</f>
        <v>5000</v>
      </c>
      <c r="I48" s="6">
        <v>5150</v>
      </c>
      <c r="J48" s="6">
        <f t="shared" si="5"/>
        <v>103</v>
      </c>
    </row>
    <row r="49" spans="1:10" ht="14.25">
      <c r="A49" s="2">
        <v>3319</v>
      </c>
      <c r="B49" s="2">
        <v>2122</v>
      </c>
      <c r="C49" s="1" t="s">
        <v>30</v>
      </c>
      <c r="D49" s="6">
        <v>33000</v>
      </c>
      <c r="E49" s="8"/>
      <c r="F49" s="6">
        <v>-31296</v>
      </c>
      <c r="G49" s="6"/>
      <c r="H49" s="6">
        <f aca="true" t="shared" si="6" ref="H49:H59">SUM(D49:G49)</f>
        <v>1704</v>
      </c>
      <c r="I49" s="6">
        <v>1704</v>
      </c>
      <c r="J49" s="6">
        <f aca="true" t="shared" si="7" ref="J49:J59">SUM(I49/H49)*100</f>
        <v>100</v>
      </c>
    </row>
    <row r="50" spans="3:10" ht="14.25">
      <c r="C50" s="1"/>
      <c r="D50" s="6"/>
      <c r="E50" s="8"/>
      <c r="F50" s="6"/>
      <c r="G50" s="6"/>
      <c r="H50" s="6"/>
      <c r="I50" s="6"/>
      <c r="J50" s="6"/>
    </row>
    <row r="51" spans="1:10" ht="14.25">
      <c r="A51" s="2">
        <v>3511</v>
      </c>
      <c r="B51" s="2">
        <v>2122</v>
      </c>
      <c r="C51" s="1" t="s">
        <v>31</v>
      </c>
      <c r="D51" s="6">
        <v>190000</v>
      </c>
      <c r="E51" s="8"/>
      <c r="F51" s="6">
        <v>21417</v>
      </c>
      <c r="G51" s="6"/>
      <c r="H51" s="6">
        <f t="shared" si="6"/>
        <v>211417</v>
      </c>
      <c r="I51" s="6">
        <v>211417</v>
      </c>
      <c r="J51" s="6">
        <f t="shared" si="7"/>
        <v>100</v>
      </c>
    </row>
    <row r="52" spans="3:10" ht="14.25">
      <c r="C52" s="1"/>
      <c r="D52" s="6"/>
      <c r="E52" s="8"/>
      <c r="F52" s="6"/>
      <c r="G52" s="6"/>
      <c r="H52" s="6"/>
      <c r="I52" s="6"/>
      <c r="J52" s="6"/>
    </row>
    <row r="53" spans="1:10" ht="14.25">
      <c r="A53" s="2">
        <v>3612</v>
      </c>
      <c r="B53" s="2">
        <v>2119</v>
      </c>
      <c r="C53" s="1" t="s">
        <v>32</v>
      </c>
      <c r="D53" s="6">
        <v>3600000</v>
      </c>
      <c r="E53" s="8"/>
      <c r="F53" s="6"/>
      <c r="G53" s="6">
        <v>449000</v>
      </c>
      <c r="H53" s="6">
        <f t="shared" si="6"/>
        <v>4049000</v>
      </c>
      <c r="I53" s="6">
        <v>4049852.11</v>
      </c>
      <c r="J53" s="6">
        <f t="shared" si="7"/>
        <v>100.02104494937021</v>
      </c>
    </row>
    <row r="54" spans="1:10" ht="14.25">
      <c r="A54" s="2">
        <v>3612</v>
      </c>
      <c r="B54" s="2">
        <v>2132</v>
      </c>
      <c r="C54" s="1" t="s">
        <v>33</v>
      </c>
      <c r="D54" s="6">
        <v>9000000</v>
      </c>
      <c r="E54" s="8"/>
      <c r="F54" s="6"/>
      <c r="G54" s="6">
        <v>1228400</v>
      </c>
      <c r="H54" s="6">
        <f t="shared" si="6"/>
        <v>10228400</v>
      </c>
      <c r="I54" s="6">
        <v>10229476</v>
      </c>
      <c r="J54" s="6">
        <f t="shared" si="7"/>
        <v>100.01051972938093</v>
      </c>
    </row>
    <row r="55" spans="1:10" ht="14.25">
      <c r="A55" s="2">
        <v>3612</v>
      </c>
      <c r="B55" s="2">
        <v>2322</v>
      </c>
      <c r="C55" s="1" t="s">
        <v>373</v>
      </c>
      <c r="D55" s="126">
        <v>0</v>
      </c>
      <c r="E55" s="8"/>
      <c r="F55" s="6"/>
      <c r="G55" s="6">
        <v>28800</v>
      </c>
      <c r="H55" s="6">
        <f>SUM(D55:G55)</f>
        <v>28800</v>
      </c>
      <c r="I55" s="6">
        <v>28817</v>
      </c>
      <c r="J55" s="6">
        <f t="shared" si="7"/>
        <v>100.05902777777777</v>
      </c>
    </row>
    <row r="56" spans="1:10" ht="14.25">
      <c r="A56" s="2">
        <v>3612</v>
      </c>
      <c r="B56" s="2">
        <v>2324</v>
      </c>
      <c r="C56" s="1" t="s">
        <v>271</v>
      </c>
      <c r="D56" s="126">
        <v>0</v>
      </c>
      <c r="E56" s="8"/>
      <c r="F56" s="6">
        <v>179600</v>
      </c>
      <c r="G56" s="6"/>
      <c r="H56" s="6">
        <f>SUM(D56:G56)</f>
        <v>179600</v>
      </c>
      <c r="I56" s="6">
        <v>179616.95</v>
      </c>
      <c r="J56" s="6">
        <f t="shared" si="7"/>
        <v>100.00943763919823</v>
      </c>
    </row>
    <row r="57" spans="1:10" ht="14.25">
      <c r="A57" s="2">
        <v>3613</v>
      </c>
      <c r="B57" s="2">
        <v>2119</v>
      </c>
      <c r="C57" s="1" t="s">
        <v>34</v>
      </c>
      <c r="D57" s="6">
        <v>900000</v>
      </c>
      <c r="E57" s="8"/>
      <c r="F57" s="6"/>
      <c r="G57" s="6">
        <v>-218400</v>
      </c>
      <c r="H57" s="6">
        <f t="shared" si="6"/>
        <v>681600</v>
      </c>
      <c r="I57" s="6">
        <v>681616</v>
      </c>
      <c r="J57" s="6">
        <f t="shared" si="7"/>
        <v>100.00234741784038</v>
      </c>
    </row>
    <row r="58" spans="1:10" ht="14.25">
      <c r="A58" s="2">
        <v>3613</v>
      </c>
      <c r="B58" s="2">
        <v>2132</v>
      </c>
      <c r="C58" s="1" t="s">
        <v>35</v>
      </c>
      <c r="D58" s="6">
        <v>2400000</v>
      </c>
      <c r="E58" s="8"/>
      <c r="F58" s="6"/>
      <c r="G58" s="6">
        <v>151000</v>
      </c>
      <c r="H58" s="6">
        <f t="shared" si="6"/>
        <v>2551000</v>
      </c>
      <c r="I58" s="6">
        <v>2551311</v>
      </c>
      <c r="J58" s="6">
        <f t="shared" si="7"/>
        <v>100.01219129753038</v>
      </c>
    </row>
    <row r="59" spans="1:10" ht="14.25">
      <c r="A59" s="2">
        <v>3613</v>
      </c>
      <c r="B59" s="2">
        <v>2132</v>
      </c>
      <c r="C59" s="1" t="s">
        <v>36</v>
      </c>
      <c r="D59" s="6">
        <v>450000</v>
      </c>
      <c r="E59" s="8"/>
      <c r="F59" s="6"/>
      <c r="G59" s="6">
        <v>75500</v>
      </c>
      <c r="H59" s="6">
        <f t="shared" si="6"/>
        <v>525500</v>
      </c>
      <c r="I59" s="6">
        <v>525512</v>
      </c>
      <c r="J59" s="6">
        <f t="shared" si="7"/>
        <v>100.00228353948621</v>
      </c>
    </row>
    <row r="60" spans="3:10" ht="14.25">
      <c r="C60" s="1" t="s">
        <v>37</v>
      </c>
      <c r="D60" s="6"/>
      <c r="E60" s="8"/>
      <c r="F60" s="6"/>
      <c r="G60" s="6"/>
      <c r="H60" s="6"/>
      <c r="I60" s="6"/>
      <c r="J60" s="6"/>
    </row>
    <row r="61" spans="1:10" ht="14.25">
      <c r="A61" s="2">
        <v>3613</v>
      </c>
      <c r="B61" s="2">
        <v>2132</v>
      </c>
      <c r="C61" s="1" t="s">
        <v>268</v>
      </c>
      <c r="D61" s="6">
        <v>735900</v>
      </c>
      <c r="E61" s="8"/>
      <c r="F61" s="6"/>
      <c r="G61" s="6">
        <v>12300</v>
      </c>
      <c r="H61" s="6">
        <f>SUM(D61:G61)</f>
        <v>748200</v>
      </c>
      <c r="I61" s="6">
        <v>748273</v>
      </c>
      <c r="J61" s="6">
        <f>SUM(I61/H61)*100</f>
        <v>100.00975674953222</v>
      </c>
    </row>
    <row r="62" spans="1:10" ht="14.25">
      <c r="A62" s="2">
        <v>3613</v>
      </c>
      <c r="B62" s="2">
        <v>2322</v>
      </c>
      <c r="C62" s="1" t="s">
        <v>374</v>
      </c>
      <c r="D62" s="126">
        <v>0</v>
      </c>
      <c r="E62" s="8"/>
      <c r="F62" s="6"/>
      <c r="G62" s="6">
        <v>24800</v>
      </c>
      <c r="H62" s="6">
        <f>SUM(D62:G62)</f>
        <v>24800</v>
      </c>
      <c r="I62" s="6">
        <v>24806</v>
      </c>
      <c r="J62" s="6">
        <f>SUM(I62/H62)*100</f>
        <v>100.0241935483871</v>
      </c>
    </row>
    <row r="63" spans="1:10" ht="14.25">
      <c r="A63" s="2">
        <v>3613</v>
      </c>
      <c r="B63" s="2">
        <v>2324</v>
      </c>
      <c r="C63" s="1" t="s">
        <v>267</v>
      </c>
      <c r="D63" s="126">
        <v>0</v>
      </c>
      <c r="E63" s="8"/>
      <c r="F63" s="6">
        <v>41800</v>
      </c>
      <c r="G63" s="6">
        <v>-200</v>
      </c>
      <c r="H63" s="6">
        <f>SUM(D63:G63)</f>
        <v>41600</v>
      </c>
      <c r="I63" s="6">
        <v>41863</v>
      </c>
      <c r="J63" s="6">
        <f>SUM(I63/H63)*100</f>
        <v>100.63221153846153</v>
      </c>
    </row>
    <row r="64" spans="3:10" ht="14.25">
      <c r="C64" s="1"/>
      <c r="D64" s="6"/>
      <c r="E64" s="8"/>
      <c r="F64" s="6"/>
      <c r="G64" s="6"/>
      <c r="H64" s="6"/>
      <c r="I64" s="6"/>
      <c r="J64" s="6"/>
    </row>
    <row r="65" spans="1:10" ht="14.25">
      <c r="A65" s="2">
        <v>3631</v>
      </c>
      <c r="B65" s="2">
        <v>2322</v>
      </c>
      <c r="C65" s="1" t="s">
        <v>375</v>
      </c>
      <c r="D65" s="6">
        <v>0</v>
      </c>
      <c r="E65" s="8"/>
      <c r="F65" s="6">
        <v>46000</v>
      </c>
      <c r="G65" s="6">
        <v>12400</v>
      </c>
      <c r="H65" s="6">
        <f aca="true" t="shared" si="8" ref="H65:H70">SUM(D65:G65)</f>
        <v>58400</v>
      </c>
      <c r="I65" s="6">
        <v>58403</v>
      </c>
      <c r="J65" s="6">
        <f>SUM(I65/H65)*100</f>
        <v>100.00513698630138</v>
      </c>
    </row>
    <row r="66" spans="1:10" ht="14.25">
      <c r="A66" s="2">
        <v>3632</v>
      </c>
      <c r="B66" s="2">
        <v>2111</v>
      </c>
      <c r="C66" s="1" t="s">
        <v>38</v>
      </c>
      <c r="D66" s="6">
        <v>60000</v>
      </c>
      <c r="E66" s="8"/>
      <c r="F66" s="6"/>
      <c r="G66" s="6">
        <v>21900</v>
      </c>
      <c r="H66" s="6">
        <f t="shared" si="8"/>
        <v>81900</v>
      </c>
      <c r="I66" s="6">
        <v>81989</v>
      </c>
      <c r="J66" s="6">
        <f>SUM(I66/H66)*100</f>
        <v>100.10866910866912</v>
      </c>
    </row>
    <row r="67" spans="1:10" ht="14.25">
      <c r="A67" s="2">
        <v>3639</v>
      </c>
      <c r="B67" s="9">
        <v>2111</v>
      </c>
      <c r="C67" s="1" t="s">
        <v>39</v>
      </c>
      <c r="D67" s="6">
        <v>10000</v>
      </c>
      <c r="E67" s="8"/>
      <c r="F67" s="6"/>
      <c r="G67" s="6">
        <v>2200</v>
      </c>
      <c r="H67" s="6">
        <f t="shared" si="8"/>
        <v>12200</v>
      </c>
      <c r="I67" s="6">
        <v>12238</v>
      </c>
      <c r="J67" s="6">
        <f>SUM(I67/H67)*100</f>
        <v>100.31147540983608</v>
      </c>
    </row>
    <row r="68" spans="1:10" ht="14.25">
      <c r="A68" s="2">
        <v>3639</v>
      </c>
      <c r="B68" s="9">
        <v>2119</v>
      </c>
      <c r="C68" s="1" t="s">
        <v>376</v>
      </c>
      <c r="D68" s="6">
        <v>0</v>
      </c>
      <c r="E68" s="8"/>
      <c r="F68" s="6">
        <v>324000</v>
      </c>
      <c r="G68" s="6">
        <v>29600</v>
      </c>
      <c r="H68" s="6">
        <f t="shared" si="8"/>
        <v>353600</v>
      </c>
      <c r="I68" s="6">
        <v>353671.82</v>
      </c>
      <c r="J68" s="6">
        <f>SUM(I68/H68)*100</f>
        <v>100.02031108597285</v>
      </c>
    </row>
    <row r="69" spans="1:10" ht="14.25">
      <c r="A69" s="2">
        <v>3639</v>
      </c>
      <c r="B69" s="2">
        <v>2131</v>
      </c>
      <c r="C69" s="1" t="s">
        <v>170</v>
      </c>
      <c r="D69" s="6">
        <v>500000</v>
      </c>
      <c r="E69" s="8"/>
      <c r="F69" s="6"/>
      <c r="G69" s="6">
        <v>36900</v>
      </c>
      <c r="H69" s="6">
        <f t="shared" si="8"/>
        <v>536900</v>
      </c>
      <c r="I69" s="6">
        <v>536958.39</v>
      </c>
      <c r="J69" s="6">
        <f>SUM(I69/H69)*100</f>
        <v>100.01087539579065</v>
      </c>
    </row>
    <row r="70" spans="1:10" ht="14.25">
      <c r="A70" s="2">
        <v>3639</v>
      </c>
      <c r="B70" s="2">
        <v>2310</v>
      </c>
      <c r="C70" s="1" t="s">
        <v>305</v>
      </c>
      <c r="D70" s="6">
        <v>0</v>
      </c>
      <c r="E70" s="8"/>
      <c r="F70" s="6"/>
      <c r="G70" s="6"/>
      <c r="H70" s="6">
        <f t="shared" si="8"/>
        <v>0</v>
      </c>
      <c r="I70" s="6"/>
      <c r="J70" s="6"/>
    </row>
    <row r="71" spans="3:10" ht="14.25">
      <c r="C71" s="1"/>
      <c r="D71" s="6"/>
      <c r="E71" s="8"/>
      <c r="F71" s="6"/>
      <c r="G71" s="6"/>
      <c r="H71" s="6"/>
      <c r="I71" s="6"/>
      <c r="J71" s="6"/>
    </row>
    <row r="72" spans="1:10" ht="14.25">
      <c r="A72" s="2">
        <v>3725</v>
      </c>
      <c r="B72" s="2">
        <v>2324</v>
      </c>
      <c r="C72" s="1" t="s">
        <v>40</v>
      </c>
      <c r="D72" s="6">
        <v>700000</v>
      </c>
      <c r="E72" s="8"/>
      <c r="F72" s="6"/>
      <c r="G72" s="6">
        <v>262900</v>
      </c>
      <c r="H72" s="6">
        <f>SUM(D72:G72)</f>
        <v>962900</v>
      </c>
      <c r="I72" s="6">
        <v>962990</v>
      </c>
      <c r="J72" s="6">
        <f>SUM(I72/H72)*100</f>
        <v>100.00934676498079</v>
      </c>
    </row>
    <row r="73" spans="1:10" ht="14.25">
      <c r="A73" s="2">
        <v>3729</v>
      </c>
      <c r="B73" s="2">
        <v>2132</v>
      </c>
      <c r="C73" s="1" t="s">
        <v>41</v>
      </c>
      <c r="D73" s="6">
        <v>64400</v>
      </c>
      <c r="E73" s="8"/>
      <c r="F73" s="6"/>
      <c r="G73" s="6">
        <v>-32200</v>
      </c>
      <c r="H73" s="6">
        <f>SUM(D73:G73)</f>
        <v>32200</v>
      </c>
      <c r="I73" s="6">
        <v>32220</v>
      </c>
      <c r="J73" s="6">
        <f>SUM(I73/H73)*100</f>
        <v>100.06211180124222</v>
      </c>
    </row>
    <row r="74" spans="1:10" ht="14.25">
      <c r="A74" s="2">
        <v>3769</v>
      </c>
      <c r="B74" s="2">
        <v>2212</v>
      </c>
      <c r="C74" s="1" t="s">
        <v>296</v>
      </c>
      <c r="D74" s="6">
        <v>0</v>
      </c>
      <c r="E74" s="8"/>
      <c r="F74" s="6"/>
      <c r="G74" s="6">
        <v>7500</v>
      </c>
      <c r="H74" s="6">
        <f>SUM(D74:G74)</f>
        <v>7500</v>
      </c>
      <c r="I74" s="6">
        <v>7500</v>
      </c>
      <c r="J74" s="6">
        <f>SUM(I74/H74)*100</f>
        <v>100</v>
      </c>
    </row>
    <row r="75" spans="3:10" ht="14.25">
      <c r="C75" s="1"/>
      <c r="D75" s="6"/>
      <c r="E75" s="8"/>
      <c r="F75" s="6"/>
      <c r="G75" s="6"/>
      <c r="H75" s="6"/>
      <c r="I75" s="6"/>
      <c r="J75" s="6"/>
    </row>
    <row r="76" spans="1:10" ht="14.25">
      <c r="A76" s="2">
        <v>5311</v>
      </c>
      <c r="B76" s="2">
        <v>2212</v>
      </c>
      <c r="C76" s="1" t="s">
        <v>435</v>
      </c>
      <c r="D76" s="6"/>
      <c r="E76" s="8"/>
      <c r="F76" s="6"/>
      <c r="G76" s="6">
        <v>8800</v>
      </c>
      <c r="H76" s="6">
        <f>SUM(D76:G76)</f>
        <v>8800</v>
      </c>
      <c r="I76" s="6">
        <v>8800</v>
      </c>
      <c r="J76" s="6">
        <f>SUM(I76/H76)*100</f>
        <v>100</v>
      </c>
    </row>
    <row r="77" spans="1:10" ht="14.25">
      <c r="A77" s="2">
        <v>5512</v>
      </c>
      <c r="B77" s="2">
        <v>2322</v>
      </c>
      <c r="C77" s="1" t="s">
        <v>172</v>
      </c>
      <c r="D77" s="6">
        <v>10000</v>
      </c>
      <c r="E77" s="8"/>
      <c r="F77" s="6"/>
      <c r="G77" s="6">
        <v>-10000</v>
      </c>
      <c r="H77" s="6">
        <f>SUM(D77:G77)</f>
        <v>0</v>
      </c>
      <c r="I77" s="6"/>
      <c r="J77" s="6"/>
    </row>
    <row r="78" spans="3:10" ht="14.25">
      <c r="C78" s="1"/>
      <c r="D78" s="6"/>
      <c r="E78" s="8"/>
      <c r="F78" s="6"/>
      <c r="G78" s="6"/>
      <c r="H78" s="6"/>
      <c r="I78" s="6"/>
      <c r="J78" s="6"/>
    </row>
    <row r="79" spans="1:10" ht="14.25">
      <c r="A79" s="2">
        <v>6171</v>
      </c>
      <c r="B79" s="2">
        <v>2111</v>
      </c>
      <c r="C79" s="1" t="s">
        <v>164</v>
      </c>
      <c r="D79" s="6">
        <v>2000</v>
      </c>
      <c r="E79" s="8"/>
      <c r="F79" s="6"/>
      <c r="G79" s="6">
        <v>1700</v>
      </c>
      <c r="H79" s="6">
        <f>SUM(D79:G79)</f>
        <v>3700</v>
      </c>
      <c r="I79" s="6">
        <v>3780</v>
      </c>
      <c r="J79" s="6">
        <f>SUM(I79/H79)*100</f>
        <v>102.16216216216216</v>
      </c>
    </row>
    <row r="80" spans="1:10" ht="14.25">
      <c r="A80" s="2">
        <v>6171</v>
      </c>
      <c r="B80" s="2">
        <v>2212</v>
      </c>
      <c r="C80" s="1" t="s">
        <v>165</v>
      </c>
      <c r="D80" s="6">
        <v>0</v>
      </c>
      <c r="E80" s="8"/>
      <c r="F80" s="6"/>
      <c r="G80" s="6">
        <v>1500</v>
      </c>
      <c r="H80" s="6">
        <f>SUM(D80:G80)</f>
        <v>1500</v>
      </c>
      <c r="I80" s="6">
        <v>1500</v>
      </c>
      <c r="J80" s="6">
        <f>SUM(I80/H80)*100</f>
        <v>100</v>
      </c>
    </row>
    <row r="81" spans="1:10" ht="14.25">
      <c r="A81" s="2">
        <v>6171</v>
      </c>
      <c r="B81" s="2">
        <v>2310</v>
      </c>
      <c r="C81" s="1" t="s">
        <v>269</v>
      </c>
      <c r="D81" s="6">
        <v>0</v>
      </c>
      <c r="E81" s="8"/>
      <c r="F81" s="6"/>
      <c r="G81" s="6"/>
      <c r="H81" s="6">
        <f>SUM(D81:G81)</f>
        <v>0</v>
      </c>
      <c r="I81" s="6"/>
      <c r="J81" s="6"/>
    </row>
    <row r="82" spans="1:10" ht="14.25">
      <c r="A82" s="2">
        <v>6171</v>
      </c>
      <c r="B82" s="2">
        <v>2324</v>
      </c>
      <c r="C82" s="1" t="s">
        <v>298</v>
      </c>
      <c r="D82" s="6">
        <v>50000</v>
      </c>
      <c r="E82" s="8"/>
      <c r="F82" s="6">
        <v>100000</v>
      </c>
      <c r="G82" s="6">
        <v>28000</v>
      </c>
      <c r="H82" s="6">
        <f>SUM(D82:G82)</f>
        <v>178000</v>
      </c>
      <c r="I82" s="6">
        <v>178152.77</v>
      </c>
      <c r="J82" s="6">
        <f>SUM(I82/H82)*100</f>
        <v>100.08582584269664</v>
      </c>
    </row>
    <row r="83" spans="1:10" ht="14.25">
      <c r="A83" s="2">
        <v>6171</v>
      </c>
      <c r="B83" s="2">
        <v>2329</v>
      </c>
      <c r="C83" s="1" t="s">
        <v>166</v>
      </c>
      <c r="D83" s="6">
        <v>2000</v>
      </c>
      <c r="E83" s="8"/>
      <c r="F83" s="6"/>
      <c r="G83" s="6">
        <v>-1100</v>
      </c>
      <c r="H83" s="6">
        <f>SUM(D83:G83)</f>
        <v>900</v>
      </c>
      <c r="I83" s="6">
        <v>900</v>
      </c>
      <c r="J83" s="6">
        <f>SUM(I83/H83)*100</f>
        <v>100</v>
      </c>
    </row>
    <row r="84" spans="3:10" ht="14.25">
      <c r="C84" s="1"/>
      <c r="D84" s="6"/>
      <c r="E84" s="8"/>
      <c r="F84" s="6"/>
      <c r="G84" s="6"/>
      <c r="H84" s="6"/>
      <c r="I84" s="6"/>
      <c r="J84" s="6"/>
    </row>
    <row r="85" spans="1:10" ht="14.25">
      <c r="A85" s="2">
        <v>6310</v>
      </c>
      <c r="B85" s="2">
        <v>2141</v>
      </c>
      <c r="C85" s="1" t="s">
        <v>157</v>
      </c>
      <c r="D85" s="6">
        <v>2500</v>
      </c>
      <c r="E85" s="8"/>
      <c r="F85" s="6"/>
      <c r="G85" s="6">
        <v>-480</v>
      </c>
      <c r="H85" s="6">
        <f>SUM(D85:G85)</f>
        <v>2020</v>
      </c>
      <c r="I85" s="6">
        <v>2023.07</v>
      </c>
      <c r="J85" s="6">
        <f>SUM(I85/H85)*100</f>
        <v>100.15198019801981</v>
      </c>
    </row>
    <row r="86" spans="1:10" ht="14.25">
      <c r="A86" s="2">
        <v>6320</v>
      </c>
      <c r="B86" s="2">
        <v>2324</v>
      </c>
      <c r="C86" s="1" t="s">
        <v>297</v>
      </c>
      <c r="D86" s="6">
        <v>0</v>
      </c>
      <c r="E86" s="8"/>
      <c r="F86" s="6"/>
      <c r="G86" s="6"/>
      <c r="H86" s="6">
        <f>SUM(D86:G86)</f>
        <v>0</v>
      </c>
      <c r="I86" s="6"/>
      <c r="J86" s="6"/>
    </row>
    <row r="87" spans="3:10" ht="14.25">
      <c r="C87" s="1"/>
      <c r="D87" s="6"/>
      <c r="E87" s="8"/>
      <c r="F87" s="6"/>
      <c r="G87" s="6"/>
      <c r="H87" s="6"/>
      <c r="I87" s="6"/>
      <c r="J87" s="6"/>
    </row>
    <row r="88" spans="1:10" ht="14.25">
      <c r="A88" s="2">
        <v>6399</v>
      </c>
      <c r="B88" s="2">
        <v>2328</v>
      </c>
      <c r="C88" s="1" t="s">
        <v>270</v>
      </c>
      <c r="D88" s="6"/>
      <c r="E88" s="8"/>
      <c r="F88" s="6"/>
      <c r="G88" s="6"/>
      <c r="H88" s="6"/>
      <c r="I88" s="6">
        <v>0</v>
      </c>
      <c r="J88" s="6"/>
    </row>
    <row r="89" spans="3:10" ht="14.25">
      <c r="C89" s="1"/>
      <c r="D89" s="6"/>
      <c r="E89" s="8"/>
      <c r="F89" s="6"/>
      <c r="G89" s="6"/>
      <c r="H89" s="6"/>
      <c r="I89" s="6"/>
      <c r="J89" s="6"/>
    </row>
    <row r="90" spans="1:10" ht="15.75">
      <c r="A90" s="5" t="s">
        <v>42</v>
      </c>
      <c r="B90" s="10"/>
      <c r="C90" s="10"/>
      <c r="D90" s="17">
        <f>SUM(D91:D95)</f>
        <v>14000000</v>
      </c>
      <c r="E90" s="21"/>
      <c r="F90" s="17">
        <f>SUM(F91:F95)</f>
        <v>2444000</v>
      </c>
      <c r="G90" s="17">
        <f>SUM(G91:G95)</f>
        <v>7209600</v>
      </c>
      <c r="H90" s="17">
        <f>SUM(H91:H95)</f>
        <v>23653600</v>
      </c>
      <c r="I90" s="17">
        <f>SUM(I91:I95)</f>
        <v>23654059.55</v>
      </c>
      <c r="J90" s="17">
        <f>SUM(I90/H90)*100</f>
        <v>100.00194283322624</v>
      </c>
    </row>
    <row r="91" spans="1:10" ht="15.75">
      <c r="A91" s="5"/>
      <c r="B91" s="10"/>
      <c r="C91" s="10"/>
      <c r="D91" s="17"/>
      <c r="E91" s="21"/>
      <c r="F91" s="17"/>
      <c r="G91" s="17"/>
      <c r="H91" s="17"/>
      <c r="I91" s="17"/>
      <c r="J91" s="17"/>
    </row>
    <row r="92" spans="1:10" ht="14.25">
      <c r="A92" s="2">
        <v>3639</v>
      </c>
      <c r="B92" s="2">
        <v>3111</v>
      </c>
      <c r="C92" s="1" t="s">
        <v>43</v>
      </c>
      <c r="D92" s="6">
        <v>11000000</v>
      </c>
      <c r="E92" s="8"/>
      <c r="F92" s="6">
        <v>2444000</v>
      </c>
      <c r="G92" s="6">
        <v>9371000</v>
      </c>
      <c r="H92" s="6">
        <f>SUM(D92:G92)</f>
        <v>22815000</v>
      </c>
      <c r="I92" s="6">
        <v>22815459.55</v>
      </c>
      <c r="J92" s="6">
        <f>SUM(I92/H92)*100</f>
        <v>100.00201424501425</v>
      </c>
    </row>
    <row r="93" spans="3:10" ht="14.25">
      <c r="C93" s="1"/>
      <c r="D93" s="6"/>
      <c r="E93" s="8"/>
      <c r="F93" s="6"/>
      <c r="G93" s="6"/>
      <c r="H93" s="6"/>
      <c r="I93" s="6"/>
      <c r="J93" s="6"/>
    </row>
    <row r="94" spans="1:10" ht="14.25">
      <c r="A94" s="2">
        <v>3639</v>
      </c>
      <c r="B94" s="2">
        <v>3112</v>
      </c>
      <c r="C94" s="1" t="s">
        <v>44</v>
      </c>
      <c r="D94" s="6">
        <v>3000000</v>
      </c>
      <c r="E94" s="8"/>
      <c r="F94" s="6"/>
      <c r="G94" s="6">
        <v>-2161400</v>
      </c>
      <c r="H94" s="6">
        <f>SUM(D94:G94)</f>
        <v>838600</v>
      </c>
      <c r="I94" s="6">
        <v>838600</v>
      </c>
      <c r="J94" s="6">
        <f>SUM(I94/H94)*100</f>
        <v>100</v>
      </c>
    </row>
    <row r="95" spans="3:10" ht="14.25">
      <c r="C95" s="1"/>
      <c r="D95" s="6"/>
      <c r="E95" s="8"/>
      <c r="F95" s="6"/>
      <c r="G95" s="6"/>
      <c r="H95" s="6"/>
      <c r="I95" s="6"/>
      <c r="J95" s="6"/>
    </row>
    <row r="96" spans="1:10" ht="15.75">
      <c r="A96" s="5" t="s">
        <v>45</v>
      </c>
      <c r="B96" s="10"/>
      <c r="C96" s="10"/>
      <c r="D96" s="17">
        <f>SUM(D97:D146)</f>
        <v>4879100</v>
      </c>
      <c r="E96" s="21"/>
      <c r="F96" s="17">
        <f>SUM(F97:F146)</f>
        <v>6444648.34</v>
      </c>
      <c r="G96" s="17">
        <f>SUM(G97:G146)</f>
        <v>184121.6</v>
      </c>
      <c r="H96" s="17">
        <f>SUM(H97:H146)</f>
        <v>11507869.939999998</v>
      </c>
      <c r="I96" s="17">
        <f>SUM(I97:I146)</f>
        <v>11507869.939999998</v>
      </c>
      <c r="J96" s="17">
        <f>SUM(I96/H96)*100</f>
        <v>100</v>
      </c>
    </row>
    <row r="97" spans="4:10" ht="14.25">
      <c r="D97" s="6"/>
      <c r="E97" s="8"/>
      <c r="F97" s="6"/>
      <c r="G97" s="6"/>
      <c r="H97" s="6"/>
      <c r="I97" s="6"/>
      <c r="J97" s="6"/>
    </row>
    <row r="98" spans="2:10" ht="14.25">
      <c r="B98" s="2">
        <v>4111</v>
      </c>
      <c r="C98" s="27" t="s">
        <v>412</v>
      </c>
      <c r="D98" s="6"/>
      <c r="E98" s="8"/>
      <c r="F98" s="6"/>
      <c r="G98" s="6"/>
      <c r="H98" s="6"/>
      <c r="I98" s="6"/>
      <c r="J98" s="6"/>
    </row>
    <row r="99" spans="3:10" ht="14.25">
      <c r="C99" s="27" t="s">
        <v>413</v>
      </c>
      <c r="D99" s="6">
        <v>0</v>
      </c>
      <c r="E99" s="8"/>
      <c r="F99" s="6">
        <v>30000</v>
      </c>
      <c r="G99" s="6"/>
      <c r="H99" s="6">
        <f>SUM(D99:G99)</f>
        <v>30000</v>
      </c>
      <c r="I99" s="6">
        <v>30000</v>
      </c>
      <c r="J99" s="6">
        <f>SUM(I99/H99)*100</f>
        <v>100</v>
      </c>
    </row>
    <row r="100" spans="2:10" ht="14.25">
      <c r="B100" s="138"/>
      <c r="C100" s="129" t="s">
        <v>432</v>
      </c>
      <c r="D100" s="6"/>
      <c r="E100" s="8"/>
      <c r="F100" s="6">
        <v>196500</v>
      </c>
      <c r="G100" s="6">
        <v>-27253.4</v>
      </c>
      <c r="H100" s="6">
        <f>SUM(D100:G100)</f>
        <v>169246.6</v>
      </c>
      <c r="I100" s="6">
        <v>169246.6</v>
      </c>
      <c r="J100" s="6"/>
    </row>
    <row r="101" spans="4:10" ht="14.25">
      <c r="D101" s="6"/>
      <c r="E101" s="8"/>
      <c r="F101" s="6"/>
      <c r="G101" s="6"/>
      <c r="H101" s="6"/>
      <c r="I101" s="6"/>
      <c r="J101" s="6"/>
    </row>
    <row r="102" spans="2:10" ht="14.25">
      <c r="B102" s="2">
        <v>4112</v>
      </c>
      <c r="C102" s="1" t="s">
        <v>46</v>
      </c>
      <c r="D102" s="6">
        <v>3979100</v>
      </c>
      <c r="E102" s="8"/>
      <c r="F102" s="6"/>
      <c r="G102" s="6"/>
      <c r="H102" s="6">
        <f>SUM(D102:G102)</f>
        <v>3979100</v>
      </c>
      <c r="I102" s="6">
        <v>3979100</v>
      </c>
      <c r="J102" s="6">
        <f>SUM(I102/H102)*100</f>
        <v>100</v>
      </c>
    </row>
    <row r="103" spans="3:10" ht="14.25">
      <c r="C103" s="1"/>
      <c r="D103" s="6"/>
      <c r="E103" s="8"/>
      <c r="F103" s="6"/>
      <c r="G103" s="6"/>
      <c r="H103" s="6"/>
      <c r="I103" s="6"/>
      <c r="J103" s="6"/>
    </row>
    <row r="104" spans="2:10" ht="14.25">
      <c r="B104" s="12"/>
      <c r="C104" s="12" t="s">
        <v>353</v>
      </c>
      <c r="D104" s="13"/>
      <c r="E104" s="123"/>
      <c r="F104" s="6"/>
      <c r="G104" s="6"/>
      <c r="H104" s="6"/>
      <c r="I104" s="6"/>
      <c r="J104" s="6"/>
    </row>
    <row r="105" spans="2:10" ht="14.25">
      <c r="B105" s="12">
        <v>4116</v>
      </c>
      <c r="C105" s="124" t="s">
        <v>354</v>
      </c>
      <c r="D105" s="13">
        <v>0</v>
      </c>
      <c r="E105" s="123">
        <v>435000</v>
      </c>
      <c r="F105" s="6">
        <v>435000</v>
      </c>
      <c r="G105" s="6"/>
      <c r="H105" s="6">
        <v>435000</v>
      </c>
      <c r="I105" s="6">
        <v>435000</v>
      </c>
      <c r="J105" s="6">
        <f aca="true" t="shared" si="9" ref="J105:J113">SUM(I105/H105)*100</f>
        <v>100</v>
      </c>
    </row>
    <row r="106" spans="2:10" ht="14.25">
      <c r="B106" s="12">
        <v>4116</v>
      </c>
      <c r="C106" s="131" t="s">
        <v>386</v>
      </c>
      <c r="D106" s="13">
        <v>0</v>
      </c>
      <c r="E106" s="123"/>
      <c r="F106" s="6">
        <v>3000</v>
      </c>
      <c r="G106" s="6"/>
      <c r="H106" s="6">
        <f aca="true" t="shared" si="10" ref="H106:H113">SUM(D106:G106)</f>
        <v>3000</v>
      </c>
      <c r="I106" s="6">
        <v>3000</v>
      </c>
      <c r="J106" s="6">
        <f t="shared" si="9"/>
        <v>100</v>
      </c>
    </row>
    <row r="107" spans="2:10" ht="14.25">
      <c r="B107" s="12">
        <v>4116</v>
      </c>
      <c r="C107" s="131" t="s">
        <v>395</v>
      </c>
      <c r="D107" s="13">
        <v>0</v>
      </c>
      <c r="E107" s="123"/>
      <c r="F107" s="6">
        <v>118523</v>
      </c>
      <c r="G107" s="6"/>
      <c r="H107" s="6">
        <f t="shared" si="10"/>
        <v>118523</v>
      </c>
      <c r="I107" s="6">
        <v>118523</v>
      </c>
      <c r="J107" s="6">
        <f t="shared" si="9"/>
        <v>100</v>
      </c>
    </row>
    <row r="108" spans="2:10" ht="14.25">
      <c r="B108" s="12">
        <v>4116</v>
      </c>
      <c r="C108" s="124" t="s">
        <v>419</v>
      </c>
      <c r="D108" s="13"/>
      <c r="E108" s="123"/>
      <c r="F108" s="6">
        <v>283300.8</v>
      </c>
      <c r="G108" s="6"/>
      <c r="H108" s="6">
        <f t="shared" si="10"/>
        <v>283300.8</v>
      </c>
      <c r="I108" s="6">
        <v>283300.8</v>
      </c>
      <c r="J108" s="6">
        <f t="shared" si="9"/>
        <v>100</v>
      </c>
    </row>
    <row r="109" spans="2:10" ht="14.25">
      <c r="B109" s="12">
        <v>4116</v>
      </c>
      <c r="C109" s="124" t="s">
        <v>400</v>
      </c>
      <c r="D109" s="13"/>
      <c r="E109" s="123"/>
      <c r="F109" s="6">
        <v>253684.8</v>
      </c>
      <c r="G109" s="6"/>
      <c r="H109" s="6">
        <f t="shared" si="10"/>
        <v>253684.8</v>
      </c>
      <c r="I109" s="6">
        <v>253684.8</v>
      </c>
      <c r="J109" s="6">
        <f t="shared" si="9"/>
        <v>100</v>
      </c>
    </row>
    <row r="110" spans="2:10" ht="14.25">
      <c r="B110" s="12">
        <v>4116</v>
      </c>
      <c r="C110" s="124" t="s">
        <v>414</v>
      </c>
      <c r="D110" s="13"/>
      <c r="E110" s="123"/>
      <c r="F110" s="6">
        <v>165027.6</v>
      </c>
      <c r="G110" s="6"/>
      <c r="H110" s="6">
        <f t="shared" si="10"/>
        <v>165027.6</v>
      </c>
      <c r="I110" s="6">
        <v>165027.6</v>
      </c>
      <c r="J110" s="6">
        <f t="shared" si="9"/>
        <v>100</v>
      </c>
    </row>
    <row r="111" spans="2:10" ht="14.25">
      <c r="B111" s="12">
        <v>4116</v>
      </c>
      <c r="C111" s="124" t="s">
        <v>438</v>
      </c>
      <c r="D111" s="13"/>
      <c r="E111" s="123"/>
      <c r="F111" s="6">
        <v>909290.4</v>
      </c>
      <c r="G111" s="6"/>
      <c r="H111" s="6">
        <f t="shared" si="10"/>
        <v>909290.4</v>
      </c>
      <c r="I111" s="6">
        <v>909290.4</v>
      </c>
      <c r="J111" s="6">
        <f t="shared" si="9"/>
        <v>100</v>
      </c>
    </row>
    <row r="112" spans="2:10" ht="14.25">
      <c r="B112" s="12">
        <v>4116</v>
      </c>
      <c r="C112" s="131" t="s">
        <v>439</v>
      </c>
      <c r="D112" s="13"/>
      <c r="E112" s="123"/>
      <c r="F112" s="6"/>
      <c r="G112" s="6">
        <v>47500</v>
      </c>
      <c r="H112" s="6">
        <f t="shared" si="10"/>
        <v>47500</v>
      </c>
      <c r="I112" s="6">
        <v>47500</v>
      </c>
      <c r="J112" s="6">
        <f t="shared" si="9"/>
        <v>100</v>
      </c>
    </row>
    <row r="113" spans="2:10" ht="14.25">
      <c r="B113" s="12">
        <v>4116</v>
      </c>
      <c r="C113" s="131" t="s">
        <v>440</v>
      </c>
      <c r="D113" s="13"/>
      <c r="E113" s="123"/>
      <c r="F113" s="6">
        <v>200000</v>
      </c>
      <c r="G113" s="6"/>
      <c r="H113" s="6">
        <f t="shared" si="10"/>
        <v>200000</v>
      </c>
      <c r="I113" s="6">
        <v>200000</v>
      </c>
      <c r="J113" s="6">
        <f t="shared" si="9"/>
        <v>100</v>
      </c>
    </row>
    <row r="114" spans="2:10" ht="14.25">
      <c r="B114" s="12"/>
      <c r="C114" s="131"/>
      <c r="D114" s="13"/>
      <c r="E114" s="123"/>
      <c r="F114" s="6"/>
      <c r="G114" s="6"/>
      <c r="H114" s="6"/>
      <c r="I114" s="6"/>
      <c r="J114" s="6"/>
    </row>
    <row r="115" spans="2:10" ht="14.25">
      <c r="B115" s="12"/>
      <c r="C115" s="12" t="s">
        <v>355</v>
      </c>
      <c r="D115" s="13"/>
      <c r="E115" s="16"/>
      <c r="F115" s="6"/>
      <c r="G115" s="6"/>
      <c r="H115" s="6"/>
      <c r="I115" s="6"/>
      <c r="J115" s="6"/>
    </row>
    <row r="116" spans="2:10" ht="14.25">
      <c r="B116" s="12">
        <v>4122</v>
      </c>
      <c r="C116" s="12" t="s">
        <v>356</v>
      </c>
      <c r="D116" s="13">
        <v>0</v>
      </c>
      <c r="E116" s="125">
        <v>15400</v>
      </c>
      <c r="F116" s="6">
        <v>15400</v>
      </c>
      <c r="G116" s="6"/>
      <c r="H116" s="6">
        <v>15400</v>
      </c>
      <c r="I116" s="6">
        <v>15400</v>
      </c>
      <c r="J116" s="6">
        <f aca="true" t="shared" si="11" ref="J116:J128">SUM(I116/H116)*100</f>
        <v>100</v>
      </c>
    </row>
    <row r="117" spans="2:10" ht="14.25">
      <c r="B117" s="12">
        <v>4122</v>
      </c>
      <c r="C117" s="27" t="s">
        <v>357</v>
      </c>
      <c r="D117" s="126">
        <v>0</v>
      </c>
      <c r="E117" s="127">
        <v>18800</v>
      </c>
      <c r="F117" s="6">
        <v>18800</v>
      </c>
      <c r="G117" s="6"/>
      <c r="H117" s="6">
        <v>18800</v>
      </c>
      <c r="I117" s="6">
        <v>18800</v>
      </c>
      <c r="J117" s="6">
        <f t="shared" si="11"/>
        <v>100</v>
      </c>
    </row>
    <row r="118" spans="2:10" ht="14.25">
      <c r="B118" s="129">
        <v>4122</v>
      </c>
      <c r="C118" s="129" t="s">
        <v>367</v>
      </c>
      <c r="D118" s="126">
        <v>0</v>
      </c>
      <c r="E118" s="127"/>
      <c r="F118" s="6">
        <v>10109</v>
      </c>
      <c r="G118" s="6"/>
      <c r="H118" s="6">
        <f aca="true" t="shared" si="12" ref="H118:H128">SUM(D118:G118)</f>
        <v>10109</v>
      </c>
      <c r="I118" s="6">
        <v>10109</v>
      </c>
      <c r="J118" s="6">
        <f t="shared" si="11"/>
        <v>100</v>
      </c>
    </row>
    <row r="119" spans="2:10" ht="14.25">
      <c r="B119" s="129">
        <v>4122</v>
      </c>
      <c r="C119" s="130" t="s">
        <v>379</v>
      </c>
      <c r="D119" s="126">
        <v>0</v>
      </c>
      <c r="E119" s="127"/>
      <c r="F119" s="4">
        <v>390000</v>
      </c>
      <c r="G119" s="6">
        <v>15000</v>
      </c>
      <c r="H119" s="6">
        <f t="shared" si="12"/>
        <v>405000</v>
      </c>
      <c r="I119" s="6">
        <v>405000</v>
      </c>
      <c r="J119" s="6">
        <f t="shared" si="11"/>
        <v>100</v>
      </c>
    </row>
    <row r="120" spans="2:10" ht="14.25">
      <c r="B120" s="129">
        <v>4122</v>
      </c>
      <c r="C120" s="130" t="s">
        <v>380</v>
      </c>
      <c r="D120" s="126">
        <v>0</v>
      </c>
      <c r="E120" s="127"/>
      <c r="F120" s="4">
        <v>69000</v>
      </c>
      <c r="G120" s="6"/>
      <c r="H120" s="6">
        <f t="shared" si="12"/>
        <v>69000</v>
      </c>
      <c r="I120" s="6">
        <v>69000</v>
      </c>
      <c r="J120" s="6">
        <f t="shared" si="11"/>
        <v>100</v>
      </c>
    </row>
    <row r="121" spans="2:10" ht="14.25">
      <c r="B121" s="129">
        <v>4122</v>
      </c>
      <c r="C121" s="130" t="s">
        <v>381</v>
      </c>
      <c r="D121" s="126">
        <v>0</v>
      </c>
      <c r="E121" s="127"/>
      <c r="F121" s="4">
        <v>1818000</v>
      </c>
      <c r="G121" s="6">
        <v>44000</v>
      </c>
      <c r="H121" s="6">
        <f t="shared" si="12"/>
        <v>1862000</v>
      </c>
      <c r="I121" s="6">
        <v>1862000</v>
      </c>
      <c r="J121" s="6">
        <f t="shared" si="11"/>
        <v>100</v>
      </c>
    </row>
    <row r="122" spans="2:10" ht="14.25">
      <c r="B122" s="129">
        <v>4122</v>
      </c>
      <c r="C122" s="130" t="s">
        <v>382</v>
      </c>
      <c r="D122" s="126">
        <v>0</v>
      </c>
      <c r="E122" s="127"/>
      <c r="F122" s="4">
        <v>352000</v>
      </c>
      <c r="G122" s="6"/>
      <c r="H122" s="6">
        <f t="shared" si="12"/>
        <v>352000</v>
      </c>
      <c r="I122" s="6">
        <v>352000</v>
      </c>
      <c r="J122" s="6">
        <f t="shared" si="11"/>
        <v>100</v>
      </c>
    </row>
    <row r="123" spans="2:10" ht="14.25">
      <c r="B123" s="129">
        <v>4122</v>
      </c>
      <c r="C123" s="130" t="s">
        <v>396</v>
      </c>
      <c r="D123" s="126">
        <v>0</v>
      </c>
      <c r="E123" s="127"/>
      <c r="F123" s="4">
        <v>114428</v>
      </c>
      <c r="G123" s="6"/>
      <c r="H123" s="6">
        <f t="shared" si="12"/>
        <v>114428</v>
      </c>
      <c r="I123" s="6">
        <v>114428</v>
      </c>
      <c r="J123" s="6">
        <f t="shared" si="11"/>
        <v>100</v>
      </c>
    </row>
    <row r="124" spans="2:10" ht="14.25">
      <c r="B124" s="129">
        <v>4122</v>
      </c>
      <c r="C124" s="130" t="s">
        <v>397</v>
      </c>
      <c r="D124" s="126">
        <v>0</v>
      </c>
      <c r="E124" s="127"/>
      <c r="F124" s="4">
        <v>338000</v>
      </c>
      <c r="G124" s="6"/>
      <c r="H124" s="6">
        <f t="shared" si="12"/>
        <v>338000</v>
      </c>
      <c r="I124" s="6">
        <v>338000</v>
      </c>
      <c r="J124" s="6">
        <f t="shared" si="11"/>
        <v>100</v>
      </c>
    </row>
    <row r="125" spans="2:10" ht="14.25">
      <c r="B125" s="129">
        <v>4122</v>
      </c>
      <c r="C125" s="130" t="s">
        <v>398</v>
      </c>
      <c r="D125" s="126">
        <v>0</v>
      </c>
      <c r="E125" s="127"/>
      <c r="F125" s="4">
        <v>30000</v>
      </c>
      <c r="G125" s="6"/>
      <c r="H125" s="6">
        <f t="shared" si="12"/>
        <v>30000</v>
      </c>
      <c r="I125" s="6">
        <v>30000</v>
      </c>
      <c r="J125" s="6">
        <f t="shared" si="11"/>
        <v>100</v>
      </c>
    </row>
    <row r="126" spans="2:10" ht="14.25">
      <c r="B126" s="129">
        <v>4122</v>
      </c>
      <c r="C126" s="18" t="s">
        <v>415</v>
      </c>
      <c r="D126" s="19">
        <v>0</v>
      </c>
      <c r="E126" s="16">
        <v>32450</v>
      </c>
      <c r="F126" s="13">
        <v>32450</v>
      </c>
      <c r="G126" s="6"/>
      <c r="H126" s="6">
        <v>32450</v>
      </c>
      <c r="I126" s="6">
        <v>32450</v>
      </c>
      <c r="J126" s="6">
        <f t="shared" si="11"/>
        <v>100</v>
      </c>
    </row>
    <row r="127" spans="2:10" ht="14.25">
      <c r="B127" s="129">
        <v>4122</v>
      </c>
      <c r="C127" s="129" t="s">
        <v>422</v>
      </c>
      <c r="D127" s="19">
        <v>0</v>
      </c>
      <c r="E127" s="16"/>
      <c r="F127" s="13">
        <v>24000</v>
      </c>
      <c r="G127" s="6"/>
      <c r="H127" s="6">
        <f t="shared" si="12"/>
        <v>24000</v>
      </c>
      <c r="I127" s="6">
        <v>24000</v>
      </c>
      <c r="J127" s="6">
        <f t="shared" si="11"/>
        <v>100</v>
      </c>
    </row>
    <row r="128" spans="2:10" ht="14.25">
      <c r="B128" s="129">
        <v>4122</v>
      </c>
      <c r="C128" s="129" t="s">
        <v>423</v>
      </c>
      <c r="D128" s="19">
        <v>0</v>
      </c>
      <c r="E128" s="16"/>
      <c r="F128" s="13">
        <v>60000</v>
      </c>
      <c r="G128" s="6"/>
      <c r="H128" s="6">
        <f t="shared" si="12"/>
        <v>60000</v>
      </c>
      <c r="I128" s="6">
        <v>60000</v>
      </c>
      <c r="J128" s="6">
        <f t="shared" si="11"/>
        <v>100</v>
      </c>
    </row>
    <row r="129" spans="2:10" ht="14.25">
      <c r="B129" s="129">
        <v>4122</v>
      </c>
      <c r="C129" s="18" t="s">
        <v>436</v>
      </c>
      <c r="D129" s="19"/>
      <c r="E129" s="16"/>
      <c r="F129" s="13">
        <v>62332.2</v>
      </c>
      <c r="G129" s="6"/>
      <c r="H129" s="6">
        <f>SUM(D129:G129)</f>
        <v>62332.2</v>
      </c>
      <c r="I129" s="13">
        <v>62332.2</v>
      </c>
      <c r="J129" s="6">
        <f>SUM(I129/H129)*100</f>
        <v>100</v>
      </c>
    </row>
    <row r="130" spans="2:10" ht="14.25">
      <c r="B130" s="129">
        <v>4122</v>
      </c>
      <c r="C130" s="12" t="s">
        <v>451</v>
      </c>
      <c r="D130" s="19"/>
      <c r="E130" s="16"/>
      <c r="F130" s="13"/>
      <c r="G130" s="6">
        <v>35000</v>
      </c>
      <c r="H130" s="6">
        <f>SUM(D130:G130)</f>
        <v>35000</v>
      </c>
      <c r="I130" s="13">
        <v>35000</v>
      </c>
      <c r="J130" s="6">
        <f>SUM(I130/H130)*100</f>
        <v>100</v>
      </c>
    </row>
    <row r="131" spans="2:10" ht="14.25">
      <c r="B131" s="129">
        <v>4122</v>
      </c>
      <c r="C131" s="12" t="s">
        <v>452</v>
      </c>
      <c r="D131" s="19"/>
      <c r="E131" s="16"/>
      <c r="F131" s="13"/>
      <c r="G131" s="6">
        <v>25875</v>
      </c>
      <c r="H131" s="6">
        <f>SUM(D131:G131)</f>
        <v>25875</v>
      </c>
      <c r="I131" s="13">
        <v>25875</v>
      </c>
      <c r="J131" s="6">
        <f>SUM(I131/H131)*100</f>
        <v>100</v>
      </c>
    </row>
    <row r="132" spans="2:10" ht="14.25">
      <c r="B132" s="129">
        <v>4122</v>
      </c>
      <c r="C132" s="12" t="s">
        <v>453</v>
      </c>
      <c r="D132" s="19"/>
      <c r="E132" s="16"/>
      <c r="F132" s="13"/>
      <c r="G132" s="6">
        <v>44000</v>
      </c>
      <c r="H132" s="6">
        <f>SUM(D132:G132)</f>
        <v>44000</v>
      </c>
      <c r="I132" s="13">
        <v>44000</v>
      </c>
      <c r="J132" s="6">
        <f>SUM(I132/H132)*100</f>
        <v>100</v>
      </c>
    </row>
    <row r="133" spans="2:10" ht="14.25">
      <c r="B133" s="129"/>
      <c r="C133" s="18"/>
      <c r="D133" s="19"/>
      <c r="E133" s="16"/>
      <c r="F133" s="19"/>
      <c r="G133" s="6"/>
      <c r="H133" s="6"/>
      <c r="I133" s="6"/>
      <c r="J133" s="6"/>
    </row>
    <row r="134" spans="2:10" ht="14.25">
      <c r="B134" s="12"/>
      <c r="C134" s="12" t="s">
        <v>401</v>
      </c>
      <c r="D134" s="13"/>
      <c r="E134" s="123"/>
      <c r="F134" s="6"/>
      <c r="G134" s="6"/>
      <c r="H134" s="6"/>
      <c r="I134" s="6"/>
      <c r="J134" s="6"/>
    </row>
    <row r="135" spans="2:10" ht="14.25">
      <c r="B135" s="12">
        <v>4216</v>
      </c>
      <c r="C135" s="124" t="s">
        <v>402</v>
      </c>
      <c r="D135" s="13"/>
      <c r="E135" s="123"/>
      <c r="F135" s="6">
        <v>109000</v>
      </c>
      <c r="G135" s="6"/>
      <c r="H135" s="6">
        <f>SUM(D135:G135)</f>
        <v>109000</v>
      </c>
      <c r="I135" s="6">
        <v>109000</v>
      </c>
      <c r="J135" s="6">
        <f>SUM(I135/H135)*100</f>
        <v>100</v>
      </c>
    </row>
    <row r="136" spans="2:10" ht="14.25">
      <c r="B136" s="12"/>
      <c r="C136" s="12"/>
      <c r="D136" s="13"/>
      <c r="E136" s="16"/>
      <c r="F136" s="6"/>
      <c r="G136" s="6"/>
      <c r="H136" s="6"/>
      <c r="I136" s="6"/>
      <c r="J136" s="6"/>
    </row>
    <row r="137" spans="2:10" ht="14.25">
      <c r="B137" s="12"/>
      <c r="C137" s="12" t="s">
        <v>358</v>
      </c>
      <c r="D137" s="13"/>
      <c r="E137" s="16"/>
      <c r="F137" s="6"/>
      <c r="G137" s="6"/>
      <c r="H137" s="6"/>
      <c r="I137" s="6"/>
      <c r="J137" s="6"/>
    </row>
    <row r="138" spans="2:10" ht="14.25">
      <c r="B138" s="12">
        <v>4222</v>
      </c>
      <c r="C138" s="12" t="s">
        <v>359</v>
      </c>
      <c r="D138" s="13">
        <v>0</v>
      </c>
      <c r="E138" s="16">
        <v>165462</v>
      </c>
      <c r="F138" s="6">
        <v>165462</v>
      </c>
      <c r="G138" s="6"/>
      <c r="H138" s="6">
        <v>165462</v>
      </c>
      <c r="I138" s="6">
        <v>165458</v>
      </c>
      <c r="J138" s="6">
        <f aca="true" t="shared" si="13" ref="J138:J143">SUM(I138/H138)*100</f>
        <v>99.99758252650155</v>
      </c>
    </row>
    <row r="139" spans="2:10" ht="14.25">
      <c r="B139" s="12">
        <v>4222</v>
      </c>
      <c r="C139" s="12" t="s">
        <v>368</v>
      </c>
      <c r="D139" s="13">
        <v>0</v>
      </c>
      <c r="E139" s="123"/>
      <c r="F139" s="4">
        <v>170000</v>
      </c>
      <c r="G139" s="6"/>
      <c r="H139" s="6">
        <f>SUM(D139:G139)</f>
        <v>170000</v>
      </c>
      <c r="I139" s="6">
        <v>170000</v>
      </c>
      <c r="J139" s="6">
        <f t="shared" si="13"/>
        <v>100</v>
      </c>
    </row>
    <row r="140" spans="2:10" ht="14.25">
      <c r="B140" s="27">
        <v>4222</v>
      </c>
      <c r="C140" s="27" t="s">
        <v>367</v>
      </c>
      <c r="D140" s="13">
        <v>0</v>
      </c>
      <c r="E140" s="123"/>
      <c r="F140" s="4">
        <v>89891</v>
      </c>
      <c r="G140" s="6"/>
      <c r="H140" s="6">
        <f>SUM(D140:G140)</f>
        <v>89891</v>
      </c>
      <c r="I140" s="6">
        <v>89891</v>
      </c>
      <c r="J140" s="6">
        <f t="shared" si="13"/>
        <v>100</v>
      </c>
    </row>
    <row r="141" spans="2:10" ht="14.25">
      <c r="B141" s="27">
        <v>4222</v>
      </c>
      <c r="C141" s="27" t="s">
        <v>387</v>
      </c>
      <c r="D141" s="13">
        <v>0</v>
      </c>
      <c r="E141" s="123"/>
      <c r="F141" s="4">
        <v>118406</v>
      </c>
      <c r="G141" s="6"/>
      <c r="H141" s="6">
        <f>SUM(D141:G141)</f>
        <v>118406</v>
      </c>
      <c r="I141" s="6">
        <v>118410</v>
      </c>
      <c r="J141" s="6">
        <f t="shared" si="13"/>
        <v>100.00337820718545</v>
      </c>
    </row>
    <row r="142" spans="2:10" ht="14.25">
      <c r="B142" s="27">
        <v>4222</v>
      </c>
      <c r="C142" s="27" t="s">
        <v>406</v>
      </c>
      <c r="D142" s="13"/>
      <c r="E142" s="123"/>
      <c r="F142" s="4">
        <v>138787</v>
      </c>
      <c r="G142" s="6"/>
      <c r="H142" s="6">
        <f>SUM(D142:G142)</f>
        <v>138787</v>
      </c>
      <c r="I142" s="6">
        <v>138787</v>
      </c>
      <c r="J142" s="6">
        <f t="shared" si="13"/>
        <v>100</v>
      </c>
    </row>
    <row r="143" spans="2:10" ht="14.25">
      <c r="B143" s="129">
        <v>4222</v>
      </c>
      <c r="C143" s="129" t="s">
        <v>433</v>
      </c>
      <c r="D143" s="19"/>
      <c r="E143" s="16"/>
      <c r="F143" s="13">
        <v>40000</v>
      </c>
      <c r="G143" s="6"/>
      <c r="H143" s="6">
        <f>SUM(D143:G143)</f>
        <v>40000</v>
      </c>
      <c r="I143" s="6">
        <v>40000</v>
      </c>
      <c r="J143" s="6">
        <f t="shared" si="13"/>
        <v>100</v>
      </c>
    </row>
    <row r="144" spans="2:10" ht="14.25">
      <c r="B144" s="12"/>
      <c r="C144" s="124"/>
      <c r="D144" s="13"/>
      <c r="E144" s="123"/>
      <c r="F144" s="6"/>
      <c r="G144" s="6"/>
      <c r="H144" s="6"/>
      <c r="I144" s="6"/>
      <c r="J144" s="6"/>
    </row>
    <row r="145" spans="2:10" ht="14.25">
      <c r="B145" s="2">
        <v>4131</v>
      </c>
      <c r="C145" s="1" t="s">
        <v>47</v>
      </c>
      <c r="D145" s="6">
        <v>900000</v>
      </c>
      <c r="E145" s="8"/>
      <c r="F145" s="6">
        <v>-315743.46</v>
      </c>
      <c r="G145" s="6"/>
      <c r="H145" s="6">
        <f>SUM(D145:G145)</f>
        <v>584256.54</v>
      </c>
      <c r="I145" s="6">
        <v>584256.54</v>
      </c>
      <c r="J145" s="6">
        <f>SUM(I145/H145)*100</f>
        <v>100</v>
      </c>
    </row>
    <row r="146" spans="3:10" ht="14.25">
      <c r="C146" s="1"/>
      <c r="D146" s="6"/>
      <c r="E146" s="8"/>
      <c r="F146" s="6"/>
      <c r="G146" s="6"/>
      <c r="H146" s="6"/>
      <c r="I146" s="6"/>
      <c r="J146" s="6"/>
    </row>
    <row r="147" spans="1:10" ht="15.75" customHeight="1">
      <c r="A147" s="36" t="s">
        <v>48</v>
      </c>
      <c r="B147" s="36"/>
      <c r="C147" s="36"/>
      <c r="D147" s="37">
        <f>D5+D26+D90+D96</f>
        <v>111444240</v>
      </c>
      <c r="E147" s="38"/>
      <c r="F147" s="37">
        <f>F5+F26+F90+F96</f>
        <v>16366110.34</v>
      </c>
      <c r="G147" s="37">
        <f>G5+G26+G90+G96</f>
        <v>13676111.6</v>
      </c>
      <c r="H147" s="37">
        <f>H5+H26+H90+H96</f>
        <v>141486461.94</v>
      </c>
      <c r="I147" s="37">
        <f>I5+I26+I90+I96</f>
        <v>141507694.62</v>
      </c>
      <c r="J147" s="39">
        <f>(I147/H147)*100</f>
        <v>100.01500686334852</v>
      </c>
    </row>
    <row r="148" spans="1:10" ht="15">
      <c r="A148" s="7"/>
      <c r="B148" s="7"/>
      <c r="C148" s="7"/>
      <c r="D148" s="6"/>
      <c r="E148" s="8"/>
      <c r="F148" s="6"/>
      <c r="G148" s="6"/>
      <c r="H148" s="6"/>
      <c r="I148" s="6"/>
      <c r="J148" s="6"/>
    </row>
    <row r="149" spans="1:10" ht="15.75">
      <c r="A149" s="5" t="s">
        <v>49</v>
      </c>
      <c r="B149" s="10"/>
      <c r="C149" s="10"/>
      <c r="D149" s="26">
        <f>SUM(D150:D164)</f>
        <v>51307124</v>
      </c>
      <c r="E149" s="11"/>
      <c r="F149" s="26">
        <f>SUM(F150:F164)</f>
        <v>7046241</v>
      </c>
      <c r="G149" s="26">
        <f>SUM(G150:G164)</f>
        <v>-39429786.84</v>
      </c>
      <c r="H149" s="26">
        <f>SUM(H150:H164)</f>
        <v>18923578.159999996</v>
      </c>
      <c r="I149" s="26">
        <f>SUM(I150:I164)</f>
        <v>18826316.150000002</v>
      </c>
      <c r="J149" s="25" t="s">
        <v>51</v>
      </c>
    </row>
    <row r="150" spans="4:10" ht="14.25">
      <c r="D150" s="6"/>
      <c r="E150" s="8"/>
      <c r="F150" s="6"/>
      <c r="G150" s="6"/>
      <c r="H150" s="6"/>
      <c r="I150" s="6"/>
      <c r="J150" s="6"/>
    </row>
    <row r="151" spans="2:10" ht="14.25">
      <c r="B151" s="2">
        <v>8115</v>
      </c>
      <c r="C151" s="1" t="s">
        <v>50</v>
      </c>
      <c r="D151" s="6">
        <v>31000000</v>
      </c>
      <c r="E151" s="8"/>
      <c r="F151" s="6">
        <v>7046241</v>
      </c>
      <c r="G151" s="6">
        <v>-39437786.84</v>
      </c>
      <c r="H151" s="6">
        <f>SUM(D151:G151)</f>
        <v>-1391545.8400000036</v>
      </c>
      <c r="I151" s="6">
        <v>-1895972.06</v>
      </c>
      <c r="J151" s="25" t="s">
        <v>51</v>
      </c>
    </row>
    <row r="152" spans="3:10" ht="14.25">
      <c r="C152" s="1"/>
      <c r="D152" s="6"/>
      <c r="E152" s="8"/>
      <c r="F152" s="6"/>
      <c r="G152" s="6"/>
      <c r="H152" s="6"/>
      <c r="I152" s="6"/>
      <c r="J152" s="25"/>
    </row>
    <row r="153" spans="2:10" ht="14.25">
      <c r="B153" s="2">
        <v>8123</v>
      </c>
      <c r="C153" s="1" t="s">
        <v>173</v>
      </c>
      <c r="D153" s="6"/>
      <c r="E153" s="8"/>
      <c r="F153" s="6"/>
      <c r="G153" s="6"/>
      <c r="H153" s="6"/>
      <c r="I153" s="6"/>
      <c r="J153" s="25"/>
    </row>
    <row r="154" spans="3:10" ht="14.25">
      <c r="C154" s="1" t="s">
        <v>303</v>
      </c>
      <c r="D154" s="6">
        <v>30000000</v>
      </c>
      <c r="E154" s="8"/>
      <c r="F154" s="6"/>
      <c r="G154" s="6"/>
      <c r="H154" s="6">
        <f>SUM(D154:G154)</f>
        <v>30000000</v>
      </c>
      <c r="I154" s="6">
        <v>29959508.2</v>
      </c>
      <c r="J154" s="6">
        <f>SUM(I154/H154)*100</f>
        <v>99.86502733333333</v>
      </c>
    </row>
    <row r="155" spans="3:10" ht="14.25">
      <c r="C155" s="1"/>
      <c r="D155" s="6"/>
      <c r="E155" s="8"/>
      <c r="F155" s="6"/>
      <c r="G155" s="6"/>
      <c r="H155" s="6"/>
      <c r="I155" s="6"/>
      <c r="J155" s="6"/>
    </row>
    <row r="156" spans="2:10" ht="14.25">
      <c r="B156" s="2">
        <v>8124</v>
      </c>
      <c r="C156" s="1" t="s">
        <v>158</v>
      </c>
      <c r="D156" s="6"/>
      <c r="E156" s="8"/>
      <c r="F156" s="6"/>
      <c r="G156" s="6"/>
      <c r="H156" s="6"/>
      <c r="I156" s="6"/>
      <c r="J156" s="6"/>
    </row>
    <row r="157" spans="3:10" ht="14.25">
      <c r="C157" s="1" t="s">
        <v>191</v>
      </c>
      <c r="D157" s="6">
        <v>-70000</v>
      </c>
      <c r="E157" s="8"/>
      <c r="F157" s="6"/>
      <c r="G157" s="6">
        <v>8000</v>
      </c>
      <c r="H157" s="6">
        <f aca="true" t="shared" si="14" ref="H157:H162">SUM(D157:G157)</f>
        <v>-62000</v>
      </c>
      <c r="I157" s="6">
        <v>-61896</v>
      </c>
      <c r="J157" s="6">
        <f aca="true" t="shared" si="15" ref="J157:J162">SUM(I157/H157)*100</f>
        <v>99.83225806451614</v>
      </c>
    </row>
    <row r="158" spans="3:10" ht="14.25">
      <c r="C158" s="1" t="s">
        <v>192</v>
      </c>
      <c r="D158" s="6">
        <v>-2000004</v>
      </c>
      <c r="E158" s="8"/>
      <c r="F158" s="6"/>
      <c r="G158" s="6"/>
      <c r="H158" s="6">
        <f t="shared" si="14"/>
        <v>-2000004</v>
      </c>
      <c r="I158" s="6">
        <v>-2000004</v>
      </c>
      <c r="J158" s="6">
        <f t="shared" si="15"/>
        <v>100</v>
      </c>
    </row>
    <row r="159" spans="3:10" ht="14.25">
      <c r="C159" s="1" t="s">
        <v>193</v>
      </c>
      <c r="D159" s="6">
        <v>-1299600</v>
      </c>
      <c r="E159" s="8"/>
      <c r="F159" s="6"/>
      <c r="G159" s="6"/>
      <c r="H159" s="6">
        <f t="shared" si="14"/>
        <v>-1299600</v>
      </c>
      <c r="I159" s="6">
        <v>-1299600</v>
      </c>
      <c r="J159" s="6">
        <f t="shared" si="15"/>
        <v>100</v>
      </c>
    </row>
    <row r="160" spans="3:10" ht="14.25">
      <c r="C160" s="1" t="s">
        <v>194</v>
      </c>
      <c r="D160" s="6">
        <v>-1399984</v>
      </c>
      <c r="E160" s="8"/>
      <c r="F160" s="6"/>
      <c r="G160" s="6"/>
      <c r="H160" s="6">
        <f t="shared" si="14"/>
        <v>-1399984</v>
      </c>
      <c r="I160" s="6">
        <v>-1399984</v>
      </c>
      <c r="J160" s="6">
        <f t="shared" si="15"/>
        <v>100</v>
      </c>
    </row>
    <row r="161" spans="3:10" ht="14.25">
      <c r="C161" s="1" t="s">
        <v>195</v>
      </c>
      <c r="D161" s="6">
        <v>-3123288</v>
      </c>
      <c r="E161" s="8"/>
      <c r="F161" s="6"/>
      <c r="G161" s="6"/>
      <c r="H161" s="6">
        <f t="shared" si="14"/>
        <v>-3123288</v>
      </c>
      <c r="I161" s="6">
        <v>-3123288</v>
      </c>
      <c r="J161" s="6">
        <f t="shared" si="15"/>
        <v>100</v>
      </c>
    </row>
    <row r="162" spans="3:10" ht="14.25">
      <c r="C162" s="1" t="s">
        <v>196</v>
      </c>
      <c r="D162" s="6">
        <v>-1800000</v>
      </c>
      <c r="E162" s="8"/>
      <c r="F162" s="6"/>
      <c r="G162" s="6"/>
      <c r="H162" s="6">
        <f t="shared" si="14"/>
        <v>-1800000</v>
      </c>
      <c r="I162" s="6">
        <v>-1800000</v>
      </c>
      <c r="J162" s="6">
        <f t="shared" si="15"/>
        <v>100</v>
      </c>
    </row>
    <row r="163" spans="3:10" ht="14.25">
      <c r="C163" s="1"/>
      <c r="D163" s="6"/>
      <c r="E163" s="8"/>
      <c r="F163" s="6"/>
      <c r="G163" s="6"/>
      <c r="H163" s="6"/>
      <c r="I163" s="6"/>
      <c r="J163" s="6"/>
    </row>
    <row r="164" spans="2:10" ht="14.25">
      <c r="B164" s="2">
        <v>8901</v>
      </c>
      <c r="C164" s="1" t="s">
        <v>52</v>
      </c>
      <c r="D164" s="6"/>
      <c r="E164" s="8"/>
      <c r="F164" s="6"/>
      <c r="G164" s="6"/>
      <c r="H164" s="6"/>
      <c r="I164" s="6">
        <v>447552.01</v>
      </c>
      <c r="J164" s="6"/>
    </row>
    <row r="165" spans="3:10" ht="14.25">
      <c r="C165" s="1"/>
      <c r="D165" s="6"/>
      <c r="E165" s="8"/>
      <c r="F165" s="6"/>
      <c r="G165" s="6"/>
      <c r="H165" s="6"/>
      <c r="I165" s="6"/>
      <c r="J165" s="6"/>
    </row>
    <row r="166" spans="1:10" ht="14.25">
      <c r="A166" s="40"/>
      <c r="B166" s="29"/>
      <c r="C166" s="32"/>
      <c r="D166" s="41"/>
      <c r="E166" s="42"/>
      <c r="F166" s="41"/>
      <c r="G166" s="41"/>
      <c r="H166" s="41"/>
      <c r="I166" s="41"/>
      <c r="J166" s="43"/>
    </row>
    <row r="167" spans="1:10" ht="15.75" customHeight="1">
      <c r="A167" s="44" t="s">
        <v>53</v>
      </c>
      <c r="B167" s="45"/>
      <c r="C167" s="45"/>
      <c r="D167" s="46">
        <f>D147+D149</f>
        <v>162751364</v>
      </c>
      <c r="E167" s="47"/>
      <c r="F167" s="46">
        <f>F147+F149</f>
        <v>23412351.34</v>
      </c>
      <c r="G167" s="46">
        <f>G147+G149</f>
        <v>-25753675.240000002</v>
      </c>
      <c r="H167" s="46">
        <f>H147+H149</f>
        <v>160410040.1</v>
      </c>
      <c r="I167" s="46">
        <f>I147+I149</f>
        <v>160334010.77</v>
      </c>
      <c r="J167" s="133">
        <f>SUM(I167/H167)*100</f>
        <v>99.95260313509516</v>
      </c>
    </row>
  </sheetData>
  <sheetProtection selectLockedCells="1" selectUnlockedCells="1"/>
  <mergeCells count="1">
    <mergeCell ref="F1:G1"/>
  </mergeCells>
  <printOptions gridLines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75" r:id="rId2"/>
  <headerFooter alignWithMargins="0"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421875" style="24" customWidth="1"/>
    <col min="2" max="2" width="5.00390625" style="0" customWidth="1"/>
    <col min="3" max="3" width="53.7109375" style="22" customWidth="1"/>
    <col min="4" max="4" width="14.7109375" style="13" customWidth="1"/>
    <col min="5" max="5" width="13.00390625" style="13" customWidth="1"/>
    <col min="6" max="6" width="13.7109375" style="13" customWidth="1"/>
    <col min="7" max="7" width="14.7109375" style="13" customWidth="1"/>
    <col min="8" max="8" width="13.8515625" style="12" customWidth="1"/>
    <col min="9" max="9" width="8.421875" style="13" customWidth="1"/>
    <col min="10" max="16384" width="9.00390625" style="12" customWidth="1"/>
  </cols>
  <sheetData>
    <row r="1" spans="1:9" ht="15.75">
      <c r="A1" s="48" t="s">
        <v>168</v>
      </c>
      <c r="B1" s="49"/>
      <c r="C1" s="90"/>
      <c r="D1" s="50" t="s">
        <v>54</v>
      </c>
      <c r="E1" s="51" t="s">
        <v>154</v>
      </c>
      <c r="F1" s="52"/>
      <c r="G1" s="50" t="s">
        <v>55</v>
      </c>
      <c r="H1" s="50" t="s">
        <v>152</v>
      </c>
      <c r="I1" s="50" t="s">
        <v>56</v>
      </c>
    </row>
    <row r="2" spans="1:9" ht="15" customHeight="1">
      <c r="A2" s="53" t="s">
        <v>445</v>
      </c>
      <c r="B2" s="54"/>
      <c r="C2" s="55"/>
      <c r="D2" s="56" t="s">
        <v>57</v>
      </c>
      <c r="E2" s="50" t="s">
        <v>58</v>
      </c>
      <c r="F2" s="50" t="s">
        <v>151</v>
      </c>
      <c r="G2" s="56" t="s">
        <v>57</v>
      </c>
      <c r="H2" s="56" t="s">
        <v>153</v>
      </c>
      <c r="I2" s="56" t="s">
        <v>3</v>
      </c>
    </row>
    <row r="3" spans="1:9" ht="12.75">
      <c r="A3" s="64" t="s">
        <v>124</v>
      </c>
      <c r="B3" s="65" t="s">
        <v>125</v>
      </c>
      <c r="C3" s="72" t="s">
        <v>126</v>
      </c>
      <c r="D3" s="57"/>
      <c r="E3" s="57" t="s">
        <v>59</v>
      </c>
      <c r="F3" s="57" t="s">
        <v>449</v>
      </c>
      <c r="G3" s="57" t="s">
        <v>60</v>
      </c>
      <c r="H3" s="57" t="s">
        <v>155</v>
      </c>
      <c r="I3" s="58"/>
    </row>
    <row r="4" ht="12.75">
      <c r="H4" s="13"/>
    </row>
    <row r="5" spans="3:9" ht="12.75">
      <c r="C5" s="23" t="s">
        <v>61</v>
      </c>
      <c r="D5" s="16">
        <f>SUM(D6:D7)</f>
        <v>177000</v>
      </c>
      <c r="E5" s="16">
        <f>SUM(E6:E7)</f>
        <v>0</v>
      </c>
      <c r="F5" s="16">
        <f>SUM(F6:F7)</f>
        <v>-17000</v>
      </c>
      <c r="G5" s="16">
        <f>SUM(G6:G7)</f>
        <v>160000</v>
      </c>
      <c r="H5" s="16">
        <f>SUM(H6:H7)</f>
        <v>159204.4</v>
      </c>
      <c r="I5" s="16">
        <f>SUM(H5/G5)*100</f>
        <v>99.50274999999999</v>
      </c>
    </row>
    <row r="6" spans="1:9" ht="12.75">
      <c r="A6" s="24">
        <v>0</v>
      </c>
      <c r="B6">
        <v>1014</v>
      </c>
      <c r="C6" s="22" t="s">
        <v>62</v>
      </c>
      <c r="D6" s="13">
        <v>160000</v>
      </c>
      <c r="F6" s="13">
        <v>-17000</v>
      </c>
      <c r="G6" s="15">
        <f>SUM(D6:F6)</f>
        <v>143000</v>
      </c>
      <c r="H6" s="13">
        <v>142513.4</v>
      </c>
      <c r="I6" s="13">
        <f>SUM(H6/G6)*100</f>
        <v>99.65972027972028</v>
      </c>
    </row>
    <row r="7" spans="1:9" ht="12.75">
      <c r="A7" s="24">
        <v>8009</v>
      </c>
      <c r="B7">
        <v>1032</v>
      </c>
      <c r="C7" s="22" t="s">
        <v>63</v>
      </c>
      <c r="D7" s="13">
        <v>17000</v>
      </c>
      <c r="G7" s="15">
        <f>SUM(D7:F7)</f>
        <v>17000</v>
      </c>
      <c r="H7" s="13">
        <v>16691</v>
      </c>
      <c r="I7" s="13">
        <f>SUM(H7/G7)*100</f>
        <v>98.18235294117646</v>
      </c>
    </row>
    <row r="8" spans="7:8" ht="12.75">
      <c r="G8" s="15"/>
      <c r="H8" s="13"/>
    </row>
    <row r="9" spans="3:9" ht="12.75">
      <c r="C9" s="23" t="s">
        <v>64</v>
      </c>
      <c r="D9" s="16">
        <f>SUM(D10:D12)</f>
        <v>4800000</v>
      </c>
      <c r="E9" s="16">
        <f>SUM(E10:E12)</f>
        <v>-1000000</v>
      </c>
      <c r="F9" s="16">
        <f>SUM(F10:F12)</f>
        <v>-837888</v>
      </c>
      <c r="G9" s="16">
        <f>SUM(G10:G12)</f>
        <v>2962112</v>
      </c>
      <c r="H9" s="16">
        <f>SUM(H10:H13)</f>
        <v>2961579.2199999997</v>
      </c>
      <c r="I9" s="16">
        <f>SUM(H9/G9)*100</f>
        <v>99.98201350927985</v>
      </c>
    </row>
    <row r="10" spans="1:9" ht="12.75">
      <c r="A10" s="24">
        <v>10</v>
      </c>
      <c r="B10">
        <v>2212</v>
      </c>
      <c r="C10" s="22" t="s">
        <v>197</v>
      </c>
      <c r="D10" s="13">
        <v>3000000</v>
      </c>
      <c r="E10" s="16"/>
      <c r="F10" s="13">
        <v>-517100</v>
      </c>
      <c r="G10" s="15">
        <f>SUM(D10:F10)</f>
        <v>2482900</v>
      </c>
      <c r="H10" s="15">
        <v>2482388.75</v>
      </c>
      <c r="I10" s="13">
        <f>SUM(H10/G10)*100</f>
        <v>99.97940915864513</v>
      </c>
    </row>
    <row r="11" spans="1:8" ht="12.75">
      <c r="A11" s="24">
        <v>12</v>
      </c>
      <c r="B11">
        <v>2212</v>
      </c>
      <c r="C11" s="22" t="s">
        <v>198</v>
      </c>
      <c r="D11" s="13">
        <v>1200000</v>
      </c>
      <c r="E11" s="13">
        <v>-1000000</v>
      </c>
      <c r="F11" s="13">
        <v>-200000</v>
      </c>
      <c r="G11" s="15">
        <f>SUM(D11:F11)</f>
        <v>0</v>
      </c>
      <c r="H11" s="15"/>
    </row>
    <row r="12" spans="1:9" ht="12.75">
      <c r="A12" s="24">
        <v>0</v>
      </c>
      <c r="B12">
        <v>2292</v>
      </c>
      <c r="C12" s="22" t="s">
        <v>186</v>
      </c>
      <c r="D12" s="13">
        <v>600000</v>
      </c>
      <c r="E12" s="16"/>
      <c r="F12" s="13">
        <v>-120788</v>
      </c>
      <c r="G12" s="15">
        <f>SUM(D12:F12)</f>
        <v>479212</v>
      </c>
      <c r="H12" s="13">
        <v>479190.47</v>
      </c>
      <c r="I12" s="13">
        <f>SUM(H12/G12)*100</f>
        <v>99.99550720766591</v>
      </c>
    </row>
    <row r="13" spans="5:8" ht="12.75">
      <c r="E13" s="16"/>
      <c r="G13" s="15"/>
      <c r="H13" s="13"/>
    </row>
    <row r="14" spans="3:9" ht="12.75">
      <c r="C14" s="23" t="s">
        <v>65</v>
      </c>
      <c r="D14" s="16">
        <f>SUM(D15:D18)</f>
        <v>1043400</v>
      </c>
      <c r="E14" s="16">
        <f>SUM(E15:E18)</f>
        <v>0</v>
      </c>
      <c r="F14" s="16">
        <f>SUM(F15:F18)</f>
        <v>-524050</v>
      </c>
      <c r="G14" s="16">
        <f>SUM(G15:G18)</f>
        <v>519350</v>
      </c>
      <c r="H14" s="16">
        <f>SUM(H15:H19)</f>
        <v>519163</v>
      </c>
      <c r="I14" s="16">
        <f>SUM(H14/G14)*100</f>
        <v>99.96399345335516</v>
      </c>
    </row>
    <row r="15" spans="1:9" ht="12.75">
      <c r="A15" s="24">
        <v>20</v>
      </c>
      <c r="B15">
        <v>2310</v>
      </c>
      <c r="C15" s="22" t="s">
        <v>66</v>
      </c>
      <c r="D15" s="13">
        <v>30000</v>
      </c>
      <c r="F15" s="13">
        <v>-24500</v>
      </c>
      <c r="G15" s="15">
        <f>SUM(D15:F15)</f>
        <v>5500</v>
      </c>
      <c r="H15" s="13">
        <v>5445</v>
      </c>
      <c r="I15" s="13">
        <f>SUM(H15/G15)*100</f>
        <v>99</v>
      </c>
    </row>
    <row r="16" spans="1:9" ht="12.75">
      <c r="A16" s="24">
        <v>0</v>
      </c>
      <c r="B16">
        <v>2310</v>
      </c>
      <c r="C16" s="22" t="s">
        <v>199</v>
      </c>
      <c r="D16" s="13">
        <v>512400</v>
      </c>
      <c r="G16" s="15">
        <f>SUM(D16:F16)</f>
        <v>512400</v>
      </c>
      <c r="H16" s="13">
        <v>512400</v>
      </c>
      <c r="I16" s="13">
        <f>SUM(H16/G16)*100</f>
        <v>100</v>
      </c>
    </row>
    <row r="17" spans="1:9" ht="12.75">
      <c r="A17" s="24">
        <v>0</v>
      </c>
      <c r="B17">
        <v>2310</v>
      </c>
      <c r="C17" s="22" t="s">
        <v>200</v>
      </c>
      <c r="D17" s="13">
        <v>1000</v>
      </c>
      <c r="G17" s="15">
        <f>SUM(D17:F17)</f>
        <v>1000</v>
      </c>
      <c r="H17" s="13">
        <v>975</v>
      </c>
      <c r="I17" s="13">
        <f>SUM(H17/G17)*100</f>
        <v>97.5</v>
      </c>
    </row>
    <row r="18" spans="1:9" ht="12.75">
      <c r="A18" s="24">
        <v>21</v>
      </c>
      <c r="B18">
        <v>2321</v>
      </c>
      <c r="C18" s="22" t="s">
        <v>187</v>
      </c>
      <c r="D18" s="13">
        <v>500000</v>
      </c>
      <c r="F18" s="13">
        <v>-499550</v>
      </c>
      <c r="G18" s="15">
        <f>SUM(D18:F18)</f>
        <v>450</v>
      </c>
      <c r="H18" s="13">
        <v>343</v>
      </c>
      <c r="I18" s="13">
        <f>SUM(H18/G18)*100</f>
        <v>76.22222222222223</v>
      </c>
    </row>
    <row r="19" spans="7:8" ht="12.75">
      <c r="G19" s="15"/>
      <c r="H19" s="13"/>
    </row>
    <row r="20" spans="3:9" ht="12.75">
      <c r="C20" s="23" t="s">
        <v>67</v>
      </c>
      <c r="D20" s="16">
        <f>SUM(D22:D60)</f>
        <v>8998440</v>
      </c>
      <c r="E20" s="16">
        <f>SUM(E22:E62)</f>
        <v>1977254.8</v>
      </c>
      <c r="F20" s="16">
        <f>SUM(F22:F62)</f>
        <v>-18000</v>
      </c>
      <c r="G20" s="16">
        <f>SUM(G22:G62)</f>
        <v>10957694.799999999</v>
      </c>
      <c r="H20" s="16">
        <f>SUM(H22:H62)</f>
        <v>10957694.799999999</v>
      </c>
      <c r="I20" s="16">
        <f>SUM(H20/G20)*100</f>
        <v>100</v>
      </c>
    </row>
    <row r="21" spans="1:9" ht="12.75">
      <c r="A21" s="18" t="s">
        <v>128</v>
      </c>
      <c r="C21" s="23"/>
      <c r="D21" s="16"/>
      <c r="E21" s="16"/>
      <c r="F21" s="16"/>
      <c r="G21" s="16"/>
      <c r="H21" s="16"/>
      <c r="I21" s="16"/>
    </row>
    <row r="22" spans="1:9" ht="12.75">
      <c r="A22" s="24">
        <v>1</v>
      </c>
      <c r="B22">
        <v>3111</v>
      </c>
      <c r="C22" s="22" t="s">
        <v>175</v>
      </c>
      <c r="D22" s="13">
        <v>1000000</v>
      </c>
      <c r="G22" s="15">
        <f>SUM(D22:F22)</f>
        <v>1000000</v>
      </c>
      <c r="H22" s="13">
        <v>1000000</v>
      </c>
      <c r="I22" s="13">
        <f>SUM(H22/G22)*100</f>
        <v>100</v>
      </c>
    </row>
    <row r="23" spans="3:9" ht="12.75">
      <c r="C23" s="22" t="s">
        <v>174</v>
      </c>
      <c r="D23" s="13">
        <v>7500</v>
      </c>
      <c r="E23" s="13">
        <v>-1223</v>
      </c>
      <c r="G23" s="15">
        <f>SUM(D23:F23)</f>
        <v>6277</v>
      </c>
      <c r="H23" s="13">
        <v>6277</v>
      </c>
      <c r="I23" s="13">
        <f>SUM(H23/G23)*100</f>
        <v>100</v>
      </c>
    </row>
    <row r="24" spans="3:9" ht="12.75">
      <c r="C24" s="22" t="s">
        <v>420</v>
      </c>
      <c r="E24" s="13">
        <v>283300.8</v>
      </c>
      <c r="G24" s="15">
        <f>SUM(D24:F24)</f>
        <v>283300.8</v>
      </c>
      <c r="H24" s="13">
        <v>283300.8</v>
      </c>
      <c r="I24" s="13">
        <f>SUM(H24/G24)*100</f>
        <v>100</v>
      </c>
    </row>
    <row r="25" spans="3:9" ht="12.75">
      <c r="C25" s="22" t="s">
        <v>424</v>
      </c>
      <c r="E25" s="13">
        <v>13500</v>
      </c>
      <c r="F25" s="13">
        <v>-9000</v>
      </c>
      <c r="G25" s="15">
        <f>SUM(D25:F25)</f>
        <v>4500</v>
      </c>
      <c r="H25" s="13">
        <v>4500</v>
      </c>
      <c r="I25" s="13">
        <f>SUM(H25/G25)*100</f>
        <v>100</v>
      </c>
    </row>
    <row r="26" spans="7:8" ht="12.75">
      <c r="G26" s="15"/>
      <c r="H26" s="13"/>
    </row>
    <row r="27" spans="1:8" ht="12.75">
      <c r="A27" s="18" t="s">
        <v>129</v>
      </c>
      <c r="G27" s="15"/>
      <c r="H27" s="13"/>
    </row>
    <row r="28" spans="1:9" ht="12.75">
      <c r="A28" s="24">
        <v>2</v>
      </c>
      <c r="B28">
        <v>3111</v>
      </c>
      <c r="C28" s="22" t="s">
        <v>176</v>
      </c>
      <c r="D28" s="13">
        <v>855000</v>
      </c>
      <c r="E28" s="15"/>
      <c r="G28" s="15">
        <f aca="true" t="shared" si="0" ref="G28:G33">SUM(D28:F28)</f>
        <v>855000</v>
      </c>
      <c r="H28" s="13">
        <v>855000</v>
      </c>
      <c r="I28" s="13">
        <f aca="true" t="shared" si="1" ref="I28:I33">SUM(H28/G28)*100</f>
        <v>100</v>
      </c>
    </row>
    <row r="29" spans="3:9" ht="12.75">
      <c r="C29" s="22" t="s">
        <v>177</v>
      </c>
      <c r="D29" s="13">
        <v>100000</v>
      </c>
      <c r="E29" s="15">
        <v>-8925</v>
      </c>
      <c r="G29" s="15">
        <f t="shared" si="0"/>
        <v>91075</v>
      </c>
      <c r="H29" s="13">
        <v>91075</v>
      </c>
      <c r="I29" s="13">
        <f t="shared" si="1"/>
        <v>100</v>
      </c>
    </row>
    <row r="30" spans="3:9" ht="12.75">
      <c r="C30" s="22" t="s">
        <v>403</v>
      </c>
      <c r="E30" s="15">
        <v>253684.8</v>
      </c>
      <c r="G30" s="15">
        <f t="shared" si="0"/>
        <v>253684.8</v>
      </c>
      <c r="H30" s="13">
        <v>253684.8</v>
      </c>
      <c r="I30" s="13">
        <f t="shared" si="1"/>
        <v>100</v>
      </c>
    </row>
    <row r="31" spans="3:9" ht="12.75">
      <c r="C31" s="22" t="s">
        <v>416</v>
      </c>
      <c r="E31" s="15">
        <v>32450</v>
      </c>
      <c r="G31" s="15">
        <f t="shared" si="0"/>
        <v>32450</v>
      </c>
      <c r="H31" s="13">
        <v>32450</v>
      </c>
      <c r="I31" s="13">
        <f t="shared" si="1"/>
        <v>100</v>
      </c>
    </row>
    <row r="32" spans="3:9" ht="12.75">
      <c r="C32" s="22" t="s">
        <v>425</v>
      </c>
      <c r="E32" s="15">
        <v>13500</v>
      </c>
      <c r="F32" s="13">
        <v>-9000</v>
      </c>
      <c r="G32" s="15">
        <f t="shared" si="0"/>
        <v>4500</v>
      </c>
      <c r="H32" s="13">
        <v>4500</v>
      </c>
      <c r="I32" s="13">
        <f t="shared" si="1"/>
        <v>100</v>
      </c>
    </row>
    <row r="33" spans="3:9" ht="12.75">
      <c r="C33" s="22" t="s">
        <v>450</v>
      </c>
      <c r="E33" s="15">
        <v>24000</v>
      </c>
      <c r="G33" s="15">
        <f t="shared" si="0"/>
        <v>24000</v>
      </c>
      <c r="H33" s="13">
        <v>24000</v>
      </c>
      <c r="I33" s="13">
        <f t="shared" si="1"/>
        <v>100</v>
      </c>
    </row>
    <row r="34" spans="5:8" ht="12.75">
      <c r="E34" s="15"/>
      <c r="G34" s="15"/>
      <c r="H34" s="13"/>
    </row>
    <row r="35" spans="1:8" ht="12.75">
      <c r="A35" s="18" t="s">
        <v>130</v>
      </c>
      <c r="E35" s="15"/>
      <c r="G35" s="15"/>
      <c r="H35" s="13"/>
    </row>
    <row r="36" spans="1:9" ht="12.75">
      <c r="A36" s="24">
        <v>51</v>
      </c>
      <c r="B36">
        <v>3113</v>
      </c>
      <c r="C36" s="22" t="s">
        <v>68</v>
      </c>
      <c r="D36" s="13">
        <v>4370000</v>
      </c>
      <c r="E36" s="15">
        <v>-360000</v>
      </c>
      <c r="F36" s="15"/>
      <c r="G36" s="15">
        <f>SUM(D36:F36)</f>
        <v>4010000</v>
      </c>
      <c r="H36" s="13">
        <v>4010000</v>
      </c>
      <c r="I36" s="13">
        <f>SUM(H36/G36)*100</f>
        <v>100</v>
      </c>
    </row>
    <row r="37" spans="3:9" ht="12.75">
      <c r="C37" s="22" t="s">
        <v>69</v>
      </c>
      <c r="D37" s="13">
        <v>73000</v>
      </c>
      <c r="E37" s="15">
        <v>-301</v>
      </c>
      <c r="F37" s="15"/>
      <c r="G37" s="15">
        <f>SUM(D37:F37)</f>
        <v>72699</v>
      </c>
      <c r="H37" s="13">
        <v>72699</v>
      </c>
      <c r="I37" s="13">
        <f>SUM(H37/G37)*100</f>
        <v>100</v>
      </c>
    </row>
    <row r="38" spans="3:9" ht="12.75">
      <c r="C38" s="22" t="s">
        <v>313</v>
      </c>
      <c r="E38" s="15">
        <v>60000</v>
      </c>
      <c r="F38" s="15"/>
      <c r="G38" s="15">
        <f>SUM(D38:F38)</f>
        <v>60000</v>
      </c>
      <c r="H38" s="13">
        <v>60000</v>
      </c>
      <c r="I38" s="13">
        <f>SUM(H38/G38)*100</f>
        <v>100</v>
      </c>
    </row>
    <row r="39" spans="3:9" ht="12.75">
      <c r="C39" s="12" t="s">
        <v>360</v>
      </c>
      <c r="E39" s="15">
        <v>18800</v>
      </c>
      <c r="F39" s="15"/>
      <c r="G39" s="15">
        <f>SUM(D39:F39)</f>
        <v>18800</v>
      </c>
      <c r="H39" s="13">
        <v>18800</v>
      </c>
      <c r="I39" s="13">
        <f>SUM(H39/G39)*100</f>
        <v>100</v>
      </c>
    </row>
    <row r="40" spans="3:9" ht="12.75">
      <c r="C40" s="22" t="s">
        <v>441</v>
      </c>
      <c r="E40" s="15">
        <v>909290.4</v>
      </c>
      <c r="F40" s="15"/>
      <c r="G40" s="15">
        <f>SUM(D40:F40)</f>
        <v>909290.4</v>
      </c>
      <c r="H40" s="139">
        <v>909290.4</v>
      </c>
      <c r="I40" s="13">
        <f>SUM(H40/G40)*100</f>
        <v>100</v>
      </c>
    </row>
    <row r="41" spans="5:8" ht="12.75">
      <c r="E41" s="15"/>
      <c r="F41" s="15"/>
      <c r="G41" s="15"/>
      <c r="H41" s="13"/>
    </row>
    <row r="42" spans="1:8" ht="12.75">
      <c r="A42" s="18" t="s">
        <v>131</v>
      </c>
      <c r="E42" s="15"/>
      <c r="F42" s="15"/>
      <c r="G42" s="15"/>
      <c r="H42" s="13"/>
    </row>
    <row r="43" spans="1:9" ht="12.75">
      <c r="A43" s="24">
        <v>52</v>
      </c>
      <c r="B43">
        <v>3114</v>
      </c>
      <c r="C43" s="22" t="s">
        <v>178</v>
      </c>
      <c r="D43" s="13">
        <v>475000</v>
      </c>
      <c r="E43" s="15"/>
      <c r="F43" s="15"/>
      <c r="G43" s="15">
        <f aca="true" t="shared" si="2" ref="G43:G51">SUM(D43:F43)</f>
        <v>475000</v>
      </c>
      <c r="H43" s="13">
        <v>475000</v>
      </c>
      <c r="I43" s="13">
        <f aca="true" t="shared" si="3" ref="I43:I52">SUM(H43/G43)*100</f>
        <v>100</v>
      </c>
    </row>
    <row r="44" spans="3:9" ht="12.75">
      <c r="C44" s="22" t="s">
        <v>179</v>
      </c>
      <c r="D44" s="13">
        <v>43224</v>
      </c>
      <c r="E44" s="15">
        <v>681</v>
      </c>
      <c r="F44" s="15"/>
      <c r="G44" s="15">
        <f t="shared" si="2"/>
        <v>43905</v>
      </c>
      <c r="H44" s="13">
        <v>43905</v>
      </c>
      <c r="I44" s="13">
        <f t="shared" si="3"/>
        <v>100</v>
      </c>
    </row>
    <row r="45" spans="3:9" ht="12.75">
      <c r="C45" s="22" t="s">
        <v>314</v>
      </c>
      <c r="E45" s="15">
        <v>30000</v>
      </c>
      <c r="F45" s="15"/>
      <c r="G45" s="15">
        <f t="shared" si="2"/>
        <v>30000</v>
      </c>
      <c r="H45" s="13">
        <v>30000</v>
      </c>
      <c r="I45" s="13">
        <f t="shared" si="3"/>
        <v>100</v>
      </c>
    </row>
    <row r="46" spans="3:9" ht="12.75">
      <c r="C46" s="22" t="s">
        <v>315</v>
      </c>
      <c r="E46" s="15">
        <v>338000</v>
      </c>
      <c r="F46" s="15"/>
      <c r="G46" s="15">
        <f t="shared" si="2"/>
        <v>338000</v>
      </c>
      <c r="H46" s="13">
        <v>338000</v>
      </c>
      <c r="I46" s="13">
        <f t="shared" si="3"/>
        <v>100</v>
      </c>
    </row>
    <row r="47" spans="3:9" ht="12.75">
      <c r="C47" s="136" t="s">
        <v>417</v>
      </c>
      <c r="E47" s="15">
        <v>165027.6</v>
      </c>
      <c r="F47" s="15"/>
      <c r="G47" s="15">
        <f t="shared" si="2"/>
        <v>165027.6</v>
      </c>
      <c r="H47" s="13">
        <v>165027.6</v>
      </c>
      <c r="I47" s="13">
        <f t="shared" si="3"/>
        <v>100</v>
      </c>
    </row>
    <row r="48" spans="3:9" ht="12.75">
      <c r="C48" s="22" t="s">
        <v>426</v>
      </c>
      <c r="E48" s="13">
        <v>60000</v>
      </c>
      <c r="F48" s="15"/>
      <c r="G48" s="15">
        <f t="shared" si="2"/>
        <v>60000</v>
      </c>
      <c r="H48" s="13">
        <v>60000</v>
      </c>
      <c r="I48" s="13">
        <f t="shared" si="3"/>
        <v>100</v>
      </c>
    </row>
    <row r="49" spans="3:9" ht="12.75">
      <c r="C49" s="137" t="s">
        <v>427</v>
      </c>
      <c r="E49" s="13">
        <v>40000</v>
      </c>
      <c r="F49" s="15"/>
      <c r="G49" s="15">
        <f t="shared" si="2"/>
        <v>40000</v>
      </c>
      <c r="H49" s="13">
        <v>40000</v>
      </c>
      <c r="I49" s="13">
        <f t="shared" si="3"/>
        <v>100</v>
      </c>
    </row>
    <row r="50" spans="3:9" ht="12.75">
      <c r="C50" s="24" t="s">
        <v>428</v>
      </c>
      <c r="E50" s="13">
        <v>24000</v>
      </c>
      <c r="F50" s="15"/>
      <c r="G50" s="15">
        <f t="shared" si="2"/>
        <v>24000</v>
      </c>
      <c r="H50" s="13">
        <v>24000</v>
      </c>
      <c r="I50" s="13">
        <f t="shared" si="3"/>
        <v>100</v>
      </c>
    </row>
    <row r="51" spans="3:9" ht="12.75">
      <c r="C51" s="109" t="s">
        <v>429</v>
      </c>
      <c r="E51" s="13">
        <v>24000</v>
      </c>
      <c r="F51" s="15"/>
      <c r="G51" s="15">
        <f t="shared" si="2"/>
        <v>24000</v>
      </c>
      <c r="H51" s="13">
        <v>24000</v>
      </c>
      <c r="I51" s="13">
        <f t="shared" si="3"/>
        <v>100</v>
      </c>
    </row>
    <row r="52" spans="3:9" ht="12.75">
      <c r="C52" s="109" t="s">
        <v>437</v>
      </c>
      <c r="E52" s="13">
        <v>62332.2</v>
      </c>
      <c r="F52" s="15"/>
      <c r="G52" s="15">
        <f>SUM(D52:F52)</f>
        <v>62332.2</v>
      </c>
      <c r="H52" s="13">
        <v>62332.2</v>
      </c>
      <c r="I52" s="13">
        <f t="shared" si="3"/>
        <v>100</v>
      </c>
    </row>
    <row r="53" spans="5:8" ht="12.75">
      <c r="E53" s="15"/>
      <c r="F53" s="15"/>
      <c r="G53" s="15"/>
      <c r="H53" s="13"/>
    </row>
    <row r="54" spans="1:8" ht="12.75">
      <c r="A54" s="18" t="s">
        <v>132</v>
      </c>
      <c r="E54" s="15"/>
      <c r="F54" s="15"/>
      <c r="G54" s="15"/>
      <c r="H54" s="13"/>
    </row>
    <row r="55" spans="1:9" ht="12.75">
      <c r="A55" s="24">
        <v>55</v>
      </c>
      <c r="B55">
        <v>3122</v>
      </c>
      <c r="C55" s="22" t="s">
        <v>180</v>
      </c>
      <c r="D55" s="13">
        <v>1805000</v>
      </c>
      <c r="E55" s="15"/>
      <c r="F55" s="15"/>
      <c r="G55" s="15">
        <f>SUM(D55:F55)</f>
        <v>1805000</v>
      </c>
      <c r="H55" s="13">
        <v>1805000</v>
      </c>
      <c r="I55" s="13">
        <f>SUM(H55/G55)*100</f>
        <v>100</v>
      </c>
    </row>
    <row r="56" spans="3:9" ht="12.75">
      <c r="C56" s="22" t="s">
        <v>181</v>
      </c>
      <c r="D56" s="13">
        <v>100000</v>
      </c>
      <c r="E56" s="15">
        <v>-29291</v>
      </c>
      <c r="F56" s="15"/>
      <c r="G56" s="15">
        <f>SUM(D56:F56)</f>
        <v>70709</v>
      </c>
      <c r="H56" s="13">
        <v>70709</v>
      </c>
      <c r="I56" s="13">
        <f>SUM(H56/G56)*100</f>
        <v>100</v>
      </c>
    </row>
    <row r="57" spans="5:8" ht="12.75">
      <c r="E57" s="15"/>
      <c r="F57" s="15"/>
      <c r="G57" s="15"/>
      <c r="H57" s="13"/>
    </row>
    <row r="58" spans="1:8" ht="12.75">
      <c r="A58" s="18" t="s">
        <v>133</v>
      </c>
      <c r="E58" s="15"/>
      <c r="F58" s="15"/>
      <c r="G58" s="15"/>
      <c r="H58" s="13"/>
    </row>
    <row r="59" spans="1:9" ht="12.75">
      <c r="A59" s="24">
        <v>54</v>
      </c>
      <c r="B59">
        <v>3231</v>
      </c>
      <c r="C59" s="22" t="s">
        <v>321</v>
      </c>
      <c r="D59" s="13">
        <v>145000</v>
      </c>
      <c r="E59" s="15"/>
      <c r="F59" s="15"/>
      <c r="G59" s="15">
        <f>SUM(D59:F59)</f>
        <v>145000</v>
      </c>
      <c r="H59" s="13">
        <v>145000</v>
      </c>
      <c r="I59" s="13">
        <f>SUM(H59/G59)*100</f>
        <v>100</v>
      </c>
    </row>
    <row r="60" spans="3:9" ht="12.75">
      <c r="C60" s="22" t="s">
        <v>182</v>
      </c>
      <c r="D60" s="13">
        <v>24716</v>
      </c>
      <c r="E60" s="15"/>
      <c r="F60" s="15"/>
      <c r="G60" s="15">
        <f>SUM(D60:F60)</f>
        <v>24716</v>
      </c>
      <c r="H60" s="13">
        <v>24716</v>
      </c>
      <c r="I60" s="13">
        <f>SUM(H60/G60)*100</f>
        <v>100</v>
      </c>
    </row>
    <row r="61" spans="3:9" ht="12.75">
      <c r="C61" s="22" t="s">
        <v>316</v>
      </c>
      <c r="E61" s="15">
        <v>24428</v>
      </c>
      <c r="F61" s="15"/>
      <c r="G61" s="15">
        <f>SUM(D61:F61)</f>
        <v>24428</v>
      </c>
      <c r="H61" s="13">
        <v>24428</v>
      </c>
      <c r="I61" s="13">
        <f>SUM(H61/G61)*100</f>
        <v>100</v>
      </c>
    </row>
    <row r="62" spans="5:8" ht="12.75">
      <c r="E62" s="15"/>
      <c r="F62" s="15"/>
      <c r="G62" s="15"/>
      <c r="H62" s="13"/>
    </row>
    <row r="63" spans="3:9" ht="12.75">
      <c r="C63" s="23" t="s">
        <v>70</v>
      </c>
      <c r="D63" s="16">
        <f>SUM(D64:D97)</f>
        <v>7371000</v>
      </c>
      <c r="E63" s="16">
        <f>SUM(E64:E81)</f>
        <v>498704</v>
      </c>
      <c r="F63" s="16">
        <f>SUM(F64:F81)</f>
        <v>-110680</v>
      </c>
      <c r="G63" s="16">
        <f>SUM(G64:G97)</f>
        <v>6759024</v>
      </c>
      <c r="H63" s="16">
        <f>SUM(H64:H81)+H96</f>
        <v>6755773.04</v>
      </c>
      <c r="I63" s="16">
        <f aca="true" t="shared" si="4" ref="I63:I79">SUM(H63/G63)*100</f>
        <v>99.95190193140311</v>
      </c>
    </row>
    <row r="64" spans="1:9" ht="12.75">
      <c r="A64" s="24">
        <v>163</v>
      </c>
      <c r="B64">
        <v>3314</v>
      </c>
      <c r="C64" s="22" t="s">
        <v>134</v>
      </c>
      <c r="D64" s="13">
        <v>938000</v>
      </c>
      <c r="E64" s="15"/>
      <c r="F64" s="15">
        <v>-78850</v>
      </c>
      <c r="G64" s="15">
        <f aca="true" t="shared" si="5" ref="G64:G79">SUM(D64:F64)</f>
        <v>859150</v>
      </c>
      <c r="H64" s="13">
        <v>858548.96</v>
      </c>
      <c r="I64" s="13">
        <f t="shared" si="4"/>
        <v>99.93004248385031</v>
      </c>
    </row>
    <row r="65" spans="1:9" ht="12.75">
      <c r="A65" s="24">
        <v>164</v>
      </c>
      <c r="B65">
        <v>3315</v>
      </c>
      <c r="C65" s="22" t="s">
        <v>135</v>
      </c>
      <c r="D65" s="13">
        <v>625000</v>
      </c>
      <c r="E65" s="15"/>
      <c r="F65" s="15">
        <v>23695</v>
      </c>
      <c r="G65" s="15">
        <f t="shared" si="5"/>
        <v>648695</v>
      </c>
      <c r="H65" s="13">
        <v>648349.96</v>
      </c>
      <c r="I65" s="13">
        <f t="shared" si="4"/>
        <v>99.94681013419249</v>
      </c>
    </row>
    <row r="66" spans="5:8" ht="12.75">
      <c r="E66" s="15"/>
      <c r="F66" s="15"/>
      <c r="G66" s="15"/>
      <c r="H66" s="13"/>
    </row>
    <row r="67" spans="1:8" ht="12.75">
      <c r="A67" s="18" t="s">
        <v>136</v>
      </c>
      <c r="E67" s="15"/>
      <c r="F67" s="15"/>
      <c r="G67" s="15"/>
      <c r="H67" s="13"/>
    </row>
    <row r="68" spans="1:9" ht="12.75">
      <c r="A68" s="24">
        <v>166</v>
      </c>
      <c r="B68">
        <v>3319</v>
      </c>
      <c r="C68" s="22" t="s">
        <v>183</v>
      </c>
      <c r="D68" s="13">
        <v>2215000</v>
      </c>
      <c r="E68" s="15">
        <v>350000</v>
      </c>
      <c r="F68" s="15"/>
      <c r="G68" s="15">
        <f t="shared" si="5"/>
        <v>2565000</v>
      </c>
      <c r="H68" s="13">
        <v>2565000</v>
      </c>
      <c r="I68" s="13">
        <f t="shared" si="4"/>
        <v>100</v>
      </c>
    </row>
    <row r="69" spans="3:9" ht="12.75">
      <c r="C69" s="22" t="s">
        <v>184</v>
      </c>
      <c r="D69" s="13">
        <v>20000</v>
      </c>
      <c r="E69" s="15"/>
      <c r="F69" s="15"/>
      <c r="G69" s="15">
        <f t="shared" si="5"/>
        <v>20000</v>
      </c>
      <c r="H69" s="13">
        <v>20000</v>
      </c>
      <c r="I69" s="13">
        <f t="shared" si="4"/>
        <v>100</v>
      </c>
    </row>
    <row r="70" spans="3:9" ht="12.75">
      <c r="C70" s="22" t="s">
        <v>185</v>
      </c>
      <c r="D70" s="13">
        <v>700000</v>
      </c>
      <c r="E70" s="15">
        <v>160000</v>
      </c>
      <c r="F70" s="15"/>
      <c r="G70" s="15">
        <f t="shared" si="5"/>
        <v>860000</v>
      </c>
      <c r="H70" s="13">
        <v>860000</v>
      </c>
      <c r="I70" s="13">
        <f t="shared" si="4"/>
        <v>100</v>
      </c>
    </row>
    <row r="71" spans="3:9" ht="12.75">
      <c r="C71" s="12" t="s">
        <v>454</v>
      </c>
      <c r="E71" s="15"/>
      <c r="F71" s="15">
        <v>25875</v>
      </c>
      <c r="G71" s="15">
        <f>SUM(D71:F71)</f>
        <v>25875</v>
      </c>
      <c r="H71" s="13">
        <v>25875</v>
      </c>
      <c r="I71" s="13">
        <f t="shared" si="4"/>
        <v>100</v>
      </c>
    </row>
    <row r="72" spans="3:9" ht="12.75">
      <c r="C72" s="12" t="s">
        <v>455</v>
      </c>
      <c r="E72" s="15"/>
      <c r="F72" s="15">
        <v>44000</v>
      </c>
      <c r="G72" s="15">
        <f>SUM(D72:F72)</f>
        <v>44000</v>
      </c>
      <c r="H72" s="13">
        <v>44000</v>
      </c>
      <c r="I72" s="13">
        <f t="shared" si="4"/>
        <v>100</v>
      </c>
    </row>
    <row r="73" spans="1:9" ht="12.75">
      <c r="A73" s="24">
        <v>169</v>
      </c>
      <c r="B73">
        <v>3319</v>
      </c>
      <c r="C73" s="22" t="s">
        <v>137</v>
      </c>
      <c r="D73" s="13">
        <v>675000</v>
      </c>
      <c r="E73" s="15"/>
      <c r="F73" s="15"/>
      <c r="G73" s="15">
        <f t="shared" si="5"/>
        <v>675000</v>
      </c>
      <c r="H73" s="13">
        <v>675000</v>
      </c>
      <c r="I73" s="13">
        <f t="shared" si="4"/>
        <v>100</v>
      </c>
    </row>
    <row r="74" spans="3:9" ht="12.75">
      <c r="C74" s="22" t="s">
        <v>138</v>
      </c>
      <c r="D74" s="13">
        <v>33000</v>
      </c>
      <c r="E74" s="15">
        <v>-31296</v>
      </c>
      <c r="F74" s="15"/>
      <c r="G74" s="15">
        <f t="shared" si="5"/>
        <v>1704</v>
      </c>
      <c r="H74" s="13">
        <v>1704</v>
      </c>
      <c r="I74" s="13">
        <f t="shared" si="4"/>
        <v>100</v>
      </c>
    </row>
    <row r="75" spans="5:8" ht="12.75">
      <c r="E75" s="15"/>
      <c r="F75" s="15"/>
      <c r="G75" s="15"/>
      <c r="H75" s="13"/>
    </row>
    <row r="76" spans="1:9" ht="12.75">
      <c r="A76" s="24">
        <v>167</v>
      </c>
      <c r="B76">
        <v>3319</v>
      </c>
      <c r="C76" s="22" t="s">
        <v>71</v>
      </c>
      <c r="D76" s="13">
        <v>60000</v>
      </c>
      <c r="E76" s="15"/>
      <c r="F76" s="15">
        <v>-16500</v>
      </c>
      <c r="G76" s="15">
        <f t="shared" si="5"/>
        <v>43500</v>
      </c>
      <c r="H76" s="13">
        <v>43435</v>
      </c>
      <c r="I76" s="13">
        <f>SUM(H76/G76)*100</f>
        <v>99.85057471264368</v>
      </c>
    </row>
    <row r="77" spans="1:9" ht="12.75">
      <c r="A77" s="24">
        <v>165</v>
      </c>
      <c r="B77">
        <v>3349</v>
      </c>
      <c r="C77" s="22" t="s">
        <v>201</v>
      </c>
      <c r="D77" s="13">
        <v>50000</v>
      </c>
      <c r="E77" s="15"/>
      <c r="F77" s="15">
        <v>-46200</v>
      </c>
      <c r="G77" s="15">
        <f t="shared" si="5"/>
        <v>3800</v>
      </c>
      <c r="H77" s="13">
        <v>3677.92</v>
      </c>
      <c r="I77" s="13">
        <f t="shared" si="4"/>
        <v>96.78736842105263</v>
      </c>
    </row>
    <row r="78" spans="1:9" ht="12.75">
      <c r="A78" s="24">
        <v>162</v>
      </c>
      <c r="B78">
        <v>3399</v>
      </c>
      <c r="C78" s="22" t="s">
        <v>202</v>
      </c>
      <c r="D78" s="13">
        <v>255000</v>
      </c>
      <c r="E78" s="15">
        <v>20000</v>
      </c>
      <c r="F78" s="15">
        <v>-5600</v>
      </c>
      <c r="G78" s="15">
        <f t="shared" si="5"/>
        <v>269400</v>
      </c>
      <c r="H78" s="13">
        <v>269189</v>
      </c>
      <c r="I78" s="13">
        <f t="shared" si="4"/>
        <v>99.92167780252413</v>
      </c>
    </row>
    <row r="79" spans="1:9" ht="12.75">
      <c r="A79" s="24">
        <v>0</v>
      </c>
      <c r="B79">
        <v>3399</v>
      </c>
      <c r="C79" s="22" t="s">
        <v>139</v>
      </c>
      <c r="D79" s="13">
        <v>400000</v>
      </c>
      <c r="E79" s="15"/>
      <c r="F79" s="15">
        <v>-57000</v>
      </c>
      <c r="G79" s="15">
        <f t="shared" si="5"/>
        <v>343000</v>
      </c>
      <c r="H79" s="13">
        <v>341103.2</v>
      </c>
      <c r="I79" s="13">
        <f t="shared" si="4"/>
        <v>99.4469970845481</v>
      </c>
    </row>
    <row r="80" spans="5:8" ht="12.75">
      <c r="E80" s="15"/>
      <c r="F80" s="15"/>
      <c r="G80" s="15"/>
      <c r="H80" s="13"/>
    </row>
    <row r="81" spans="1:9" ht="12.75">
      <c r="A81" s="24">
        <v>72</v>
      </c>
      <c r="C81" s="23" t="s">
        <v>188</v>
      </c>
      <c r="D81" s="13">
        <v>400000</v>
      </c>
      <c r="E81" s="15"/>
      <c r="F81" s="15">
        <v>-100</v>
      </c>
      <c r="G81" s="15">
        <f>SUM(D81:F81)</f>
        <v>399900</v>
      </c>
      <c r="H81" s="13">
        <f>SUM(H82:H94)</f>
        <v>399890</v>
      </c>
      <c r="I81" s="13">
        <f>SUM(H81/G81)*100</f>
        <v>99.99749937484371</v>
      </c>
    </row>
    <row r="82" spans="3:8" ht="12.75">
      <c r="C82" s="22" t="s">
        <v>162</v>
      </c>
      <c r="D82"/>
      <c r="E82" s="15"/>
      <c r="F82" s="15"/>
      <c r="G82" s="15"/>
      <c r="H82" s="13">
        <v>75000</v>
      </c>
    </row>
    <row r="83" spans="3:8" ht="12.75">
      <c r="C83" s="22" t="s">
        <v>100</v>
      </c>
      <c r="D83"/>
      <c r="E83" s="15"/>
      <c r="F83" s="15"/>
      <c r="G83" s="15"/>
      <c r="H83" s="13">
        <v>20000</v>
      </c>
    </row>
    <row r="84" spans="3:8" ht="12.75">
      <c r="C84" s="22" t="s">
        <v>101</v>
      </c>
      <c r="D84"/>
      <c r="E84" s="15"/>
      <c r="F84" s="15"/>
      <c r="G84" s="15"/>
      <c r="H84" s="13">
        <v>10000</v>
      </c>
    </row>
    <row r="85" spans="3:8" ht="12.75">
      <c r="C85" s="22" t="s">
        <v>102</v>
      </c>
      <c r="D85"/>
      <c r="E85" s="15"/>
      <c r="F85" s="15"/>
      <c r="G85" s="15"/>
      <c r="H85" s="13">
        <v>50000</v>
      </c>
    </row>
    <row r="86" spans="3:8" ht="12.75">
      <c r="C86" s="22" t="s">
        <v>103</v>
      </c>
      <c r="D86"/>
      <c r="E86" s="15"/>
      <c r="F86" s="15"/>
      <c r="G86" s="15"/>
      <c r="H86" s="13">
        <v>40000</v>
      </c>
    </row>
    <row r="87" spans="3:8" ht="12.75">
      <c r="C87" s="22" t="s">
        <v>104</v>
      </c>
      <c r="D87"/>
      <c r="E87" s="15"/>
      <c r="F87" s="15"/>
      <c r="G87" s="15"/>
      <c r="H87" s="13">
        <v>24500</v>
      </c>
    </row>
    <row r="88" spans="3:8" ht="12.75">
      <c r="C88" s="22" t="s">
        <v>105</v>
      </c>
      <c r="D88"/>
      <c r="E88" s="15"/>
      <c r="F88" s="15"/>
      <c r="G88" s="15"/>
      <c r="H88" s="13">
        <v>40000</v>
      </c>
    </row>
    <row r="89" spans="3:8" ht="12.75">
      <c r="C89" s="22" t="s">
        <v>301</v>
      </c>
      <c r="D89"/>
      <c r="E89" s="15"/>
      <c r="F89" s="15"/>
      <c r="G89" s="15"/>
      <c r="H89" s="13">
        <v>22890</v>
      </c>
    </row>
    <row r="90" spans="3:8" ht="12.75">
      <c r="C90" s="22" t="s">
        <v>302</v>
      </c>
      <c r="D90"/>
      <c r="E90" s="15"/>
      <c r="F90" s="15"/>
      <c r="G90" s="15"/>
      <c r="H90" s="13">
        <v>20000</v>
      </c>
    </row>
    <row r="91" spans="3:8" ht="12.75">
      <c r="C91" s="22" t="s">
        <v>106</v>
      </c>
      <c r="D91"/>
      <c r="E91" s="15"/>
      <c r="F91" s="15"/>
      <c r="G91" s="15"/>
      <c r="H91" s="13">
        <v>27500</v>
      </c>
    </row>
    <row r="92" spans="3:8" ht="12.75">
      <c r="C92" s="22" t="s">
        <v>107</v>
      </c>
      <c r="D92"/>
      <c r="E92" s="15"/>
      <c r="F92" s="15"/>
      <c r="G92" s="15"/>
      <c r="H92" s="13">
        <v>48000</v>
      </c>
    </row>
    <row r="93" spans="3:8" ht="12.75">
      <c r="C93" s="22" t="s">
        <v>108</v>
      </c>
      <c r="D93"/>
      <c r="E93" s="15"/>
      <c r="F93" s="15"/>
      <c r="G93" s="15"/>
      <c r="H93" s="13">
        <v>8000</v>
      </c>
    </row>
    <row r="94" spans="3:8" ht="12.75">
      <c r="C94" s="22" t="s">
        <v>390</v>
      </c>
      <c r="D94"/>
      <c r="E94" s="15"/>
      <c r="F94" s="15"/>
      <c r="G94" s="15"/>
      <c r="H94" s="13">
        <v>14000</v>
      </c>
    </row>
    <row r="95" spans="4:8" ht="12.75">
      <c r="D95"/>
      <c r="E95" s="15"/>
      <c r="F95" s="15"/>
      <c r="G95" s="15"/>
      <c r="H95" s="13"/>
    </row>
    <row r="96" spans="1:8" ht="12.75">
      <c r="A96" s="24">
        <v>74</v>
      </c>
      <c r="B96">
        <v>3322</v>
      </c>
      <c r="C96" s="22" t="s">
        <v>322</v>
      </c>
      <c r="D96" s="15">
        <v>1000000</v>
      </c>
      <c r="E96" s="15">
        <v>-1000000</v>
      </c>
      <c r="F96" s="15"/>
      <c r="G96" s="15">
        <f>SUM(D96:F96)</f>
        <v>0</v>
      </c>
      <c r="H96" s="13"/>
    </row>
    <row r="97" spans="5:8" ht="12.75">
      <c r="E97" s="15"/>
      <c r="F97" s="15"/>
      <c r="G97" s="15"/>
      <c r="H97" s="13"/>
    </row>
    <row r="98" spans="3:9" ht="12.75">
      <c r="C98" s="23" t="s">
        <v>72</v>
      </c>
      <c r="D98" s="16">
        <f>SUM(D99:D120)</f>
        <v>3970000</v>
      </c>
      <c r="E98" s="16">
        <f>SUM(E99:E120)</f>
        <v>274000</v>
      </c>
      <c r="F98" s="16">
        <f>SUM(F99:F120)</f>
        <v>-59700</v>
      </c>
      <c r="G98" s="16">
        <f>SUM(G99:G120)</f>
        <v>4184300</v>
      </c>
      <c r="H98" s="16">
        <f>H99+H107+H118+H119+H120</f>
        <v>4183413.92</v>
      </c>
      <c r="I98" s="16">
        <f>SUM(H98/G98)*100</f>
        <v>99.9788236981096</v>
      </c>
    </row>
    <row r="99" spans="1:9" ht="12.75">
      <c r="A99" s="24">
        <v>0</v>
      </c>
      <c r="B99">
        <v>3419</v>
      </c>
      <c r="C99" s="22" t="s">
        <v>171</v>
      </c>
      <c r="D99" s="13">
        <v>100000</v>
      </c>
      <c r="E99" s="15">
        <v>530000</v>
      </c>
      <c r="F99" s="15"/>
      <c r="G99" s="15">
        <f>SUM(D99:F99)</f>
        <v>630000</v>
      </c>
      <c r="H99" s="15">
        <f>SUM(H100:H105)</f>
        <v>630000</v>
      </c>
      <c r="I99" s="13">
        <f>SUM(H99/G99)*100</f>
        <v>100</v>
      </c>
    </row>
    <row r="100" spans="3:8" ht="12.75">
      <c r="C100" s="22" t="s">
        <v>140</v>
      </c>
      <c r="E100" s="15"/>
      <c r="F100" s="15"/>
      <c r="G100" s="15"/>
      <c r="H100" s="15"/>
    </row>
    <row r="101" spans="3:8" ht="12.75">
      <c r="C101" s="22" t="s">
        <v>159</v>
      </c>
      <c r="D101"/>
      <c r="E101" s="15"/>
      <c r="F101" s="15"/>
      <c r="G101" s="15"/>
      <c r="H101" s="13">
        <v>80000</v>
      </c>
    </row>
    <row r="102" spans="3:8" ht="12.75">
      <c r="C102" s="22" t="s">
        <v>160</v>
      </c>
      <c r="D102"/>
      <c r="E102" s="15"/>
      <c r="F102" s="15"/>
      <c r="G102" s="15"/>
      <c r="H102" s="13">
        <v>30000</v>
      </c>
    </row>
    <row r="103" spans="3:8" ht="12.75">
      <c r="C103" s="22" t="s">
        <v>190</v>
      </c>
      <c r="D103"/>
      <c r="E103" s="15"/>
      <c r="F103" s="15"/>
      <c r="G103" s="15"/>
      <c r="H103" s="13"/>
    </row>
    <row r="104" spans="3:8" ht="12.75">
      <c r="C104" s="22" t="s">
        <v>161</v>
      </c>
      <c r="D104"/>
      <c r="E104" s="15"/>
      <c r="F104" s="15"/>
      <c r="G104" s="15"/>
      <c r="H104" s="13">
        <v>515000</v>
      </c>
    </row>
    <row r="105" spans="3:8" ht="12.75">
      <c r="C105" s="22" t="s">
        <v>300</v>
      </c>
      <c r="D105"/>
      <c r="E105" s="15"/>
      <c r="F105" s="15"/>
      <c r="G105" s="15"/>
      <c r="H105" s="13">
        <v>5000</v>
      </c>
    </row>
    <row r="106" spans="4:8" ht="12.75">
      <c r="D106"/>
      <c r="E106" s="15"/>
      <c r="F106" s="15"/>
      <c r="G106" s="15"/>
      <c r="H106" s="13"/>
    </row>
    <row r="107" spans="1:9" ht="12.75">
      <c r="A107" s="24">
        <v>71</v>
      </c>
      <c r="B107">
        <v>3419</v>
      </c>
      <c r="C107" s="23" t="s">
        <v>189</v>
      </c>
      <c r="D107" s="15">
        <v>3300000</v>
      </c>
      <c r="E107" s="15">
        <v>-589000</v>
      </c>
      <c r="F107" s="15">
        <v>-50500</v>
      </c>
      <c r="G107" s="15">
        <f>SUM(D107:F107)</f>
        <v>2660500</v>
      </c>
      <c r="H107" s="13">
        <f>SUM(H109:H116)</f>
        <v>2660500</v>
      </c>
      <c r="I107" s="13">
        <f>SUM(H107/G107)*100</f>
        <v>100</v>
      </c>
    </row>
    <row r="108" spans="3:8" ht="12.75">
      <c r="C108" s="22" t="s">
        <v>140</v>
      </c>
      <c r="D108"/>
      <c r="E108" s="15"/>
      <c r="F108" s="15"/>
      <c r="G108" s="15"/>
      <c r="H108" s="13"/>
    </row>
    <row r="109" spans="3:8" ht="12.75">
      <c r="C109" s="22" t="s">
        <v>159</v>
      </c>
      <c r="D109"/>
      <c r="E109" s="15"/>
      <c r="F109" s="15"/>
      <c r="G109" s="15"/>
      <c r="H109" s="13">
        <v>1200000</v>
      </c>
    </row>
    <row r="110" spans="3:8" ht="12.75">
      <c r="C110" s="22" t="s">
        <v>160</v>
      </c>
      <c r="D110"/>
      <c r="E110" s="15"/>
      <c r="F110" s="15"/>
      <c r="G110" s="15"/>
      <c r="H110" s="13">
        <v>975000</v>
      </c>
    </row>
    <row r="111" spans="3:8" ht="12.75">
      <c r="C111" s="22" t="s">
        <v>161</v>
      </c>
      <c r="D111"/>
      <c r="E111" s="15"/>
      <c r="F111" s="15"/>
      <c r="G111" s="15"/>
      <c r="H111" s="13">
        <v>420000</v>
      </c>
    </row>
    <row r="112" spans="3:8" ht="12.75">
      <c r="C112" s="22" t="s">
        <v>190</v>
      </c>
      <c r="D112"/>
      <c r="E112" s="15"/>
      <c r="F112" s="15"/>
      <c r="G112" s="15"/>
      <c r="H112" s="13"/>
    </row>
    <row r="113" spans="3:8" ht="12.75">
      <c r="C113" s="22" t="s">
        <v>299</v>
      </c>
      <c r="D113"/>
      <c r="E113" s="15"/>
      <c r="F113" s="15"/>
      <c r="G113" s="15"/>
      <c r="H113" s="13">
        <v>10000</v>
      </c>
    </row>
    <row r="114" spans="3:8" ht="12.75">
      <c r="C114" s="22" t="s">
        <v>300</v>
      </c>
      <c r="D114"/>
      <c r="E114" s="15"/>
      <c r="F114" s="15"/>
      <c r="G114" s="15"/>
      <c r="H114" s="13">
        <v>12000</v>
      </c>
    </row>
    <row r="115" spans="3:8" ht="12.75">
      <c r="C115" s="22" t="s">
        <v>391</v>
      </c>
      <c r="D115"/>
      <c r="E115" s="15"/>
      <c r="F115" s="15"/>
      <c r="G115" s="15"/>
      <c r="H115" s="13">
        <v>12000</v>
      </c>
    </row>
    <row r="116" spans="3:8" ht="12.75">
      <c r="C116" s="22" t="s">
        <v>392</v>
      </c>
      <c r="D116"/>
      <c r="E116" s="15"/>
      <c r="F116" s="15"/>
      <c r="G116" s="15"/>
      <c r="H116" s="13">
        <v>31500</v>
      </c>
    </row>
    <row r="117" spans="4:8" ht="12.75">
      <c r="D117"/>
      <c r="E117" s="15"/>
      <c r="F117" s="15"/>
      <c r="G117" s="15"/>
      <c r="H117" s="13"/>
    </row>
    <row r="118" spans="1:9" ht="12.75">
      <c r="A118" s="24">
        <v>0</v>
      </c>
      <c r="B118">
        <v>3421</v>
      </c>
      <c r="C118" s="22" t="s">
        <v>73</v>
      </c>
      <c r="D118" s="13">
        <v>130000</v>
      </c>
      <c r="E118" s="15">
        <v>260000</v>
      </c>
      <c r="F118" s="15">
        <v>-7500</v>
      </c>
      <c r="G118" s="15">
        <f>SUM(D118:F118)</f>
        <v>382500</v>
      </c>
      <c r="H118" s="13">
        <v>382063.26</v>
      </c>
      <c r="I118" s="13">
        <f>SUM(H118/G118)*100</f>
        <v>99.88581960784315</v>
      </c>
    </row>
    <row r="119" spans="1:9" ht="12.75">
      <c r="A119" s="24">
        <v>0</v>
      </c>
      <c r="B119">
        <v>3429</v>
      </c>
      <c r="C119" s="22" t="s">
        <v>74</v>
      </c>
      <c r="D119" s="13">
        <v>140000</v>
      </c>
      <c r="E119" s="15">
        <v>-27000</v>
      </c>
      <c r="F119" s="15">
        <v>-700</v>
      </c>
      <c r="G119" s="15">
        <f>SUM(D119:F119)</f>
        <v>112300</v>
      </c>
      <c r="H119" s="13">
        <v>112154.9</v>
      </c>
      <c r="I119" s="13">
        <f>SUM(H119/G119)*100</f>
        <v>99.87079252003561</v>
      </c>
    </row>
    <row r="120" spans="1:9" ht="12.75">
      <c r="A120" s="24">
        <v>34</v>
      </c>
      <c r="B120">
        <v>3419</v>
      </c>
      <c r="C120" s="22" t="s">
        <v>98</v>
      </c>
      <c r="D120" s="15">
        <v>300000</v>
      </c>
      <c r="E120" s="15">
        <v>100000</v>
      </c>
      <c r="F120" s="15">
        <v>-1000</v>
      </c>
      <c r="G120" s="15">
        <f>SUM(D120:F120)</f>
        <v>399000</v>
      </c>
      <c r="H120" s="13">
        <v>398695.76</v>
      </c>
      <c r="I120" s="13">
        <f>SUM(H120/G120)*100</f>
        <v>99.9237493734336</v>
      </c>
    </row>
    <row r="121" spans="5:8" ht="12.75">
      <c r="E121" s="15"/>
      <c r="F121" s="15"/>
      <c r="G121" s="15"/>
      <c r="H121" s="13"/>
    </row>
    <row r="122" spans="3:9" ht="12.75">
      <c r="C122" s="23" t="s">
        <v>75</v>
      </c>
      <c r="D122" s="16">
        <f>SUM(D124:D127)</f>
        <v>2061500</v>
      </c>
      <c r="E122" s="16">
        <f>SUM(E124:E127)</f>
        <v>21417</v>
      </c>
      <c r="F122" s="16">
        <f>SUM(F124:F127)</f>
        <v>0</v>
      </c>
      <c r="G122" s="16">
        <f>SUM(G124:G127)</f>
        <v>2082917</v>
      </c>
      <c r="H122" s="16">
        <f>SUM(H124:H127)</f>
        <v>2082917</v>
      </c>
      <c r="I122" s="16">
        <f>SUM(H122/G122)*100</f>
        <v>100</v>
      </c>
    </row>
    <row r="123" spans="1:9" ht="12.75">
      <c r="A123" s="18" t="s">
        <v>141</v>
      </c>
      <c r="C123" s="23"/>
      <c r="D123" s="16"/>
      <c r="E123" s="16"/>
      <c r="F123" s="16"/>
      <c r="G123" s="16"/>
      <c r="H123" s="16"/>
      <c r="I123" s="16"/>
    </row>
    <row r="124" spans="1:9" ht="12.75">
      <c r="A124" s="24">
        <v>0</v>
      </c>
      <c r="B124">
        <v>3511</v>
      </c>
      <c r="C124" s="22" t="s">
        <v>76</v>
      </c>
      <c r="D124" s="13">
        <v>1406000</v>
      </c>
      <c r="E124" s="15"/>
      <c r="F124" s="15"/>
      <c r="G124" s="15">
        <f>SUM(D124:F124)</f>
        <v>1406000</v>
      </c>
      <c r="H124" s="13">
        <v>1406000</v>
      </c>
      <c r="I124" s="13">
        <f>SUM(H124/G124)*100</f>
        <v>100</v>
      </c>
    </row>
    <row r="125" spans="1:9" ht="12.75">
      <c r="A125" s="24">
        <v>0</v>
      </c>
      <c r="B125">
        <v>3511</v>
      </c>
      <c r="C125" s="22" t="s">
        <v>77</v>
      </c>
      <c r="D125" s="13">
        <v>190000</v>
      </c>
      <c r="E125" s="15">
        <v>21417</v>
      </c>
      <c r="F125" s="15"/>
      <c r="G125" s="15">
        <f>SUM(D125:F125)</f>
        <v>211417</v>
      </c>
      <c r="H125" s="13">
        <v>211417</v>
      </c>
      <c r="I125" s="13">
        <f>SUM(H125/G125)*100</f>
        <v>100</v>
      </c>
    </row>
    <row r="126" spans="1:9" ht="12.75">
      <c r="A126" s="24">
        <v>8</v>
      </c>
      <c r="B126">
        <v>3513</v>
      </c>
      <c r="C126" s="22" t="s">
        <v>78</v>
      </c>
      <c r="D126" s="13">
        <v>465500</v>
      </c>
      <c r="E126" s="15"/>
      <c r="F126" s="15"/>
      <c r="G126" s="15">
        <f>SUM(D126:F126)</f>
        <v>465500</v>
      </c>
      <c r="H126" s="13">
        <v>465500</v>
      </c>
      <c r="I126" s="13">
        <f>SUM(H126/G126)*100</f>
        <v>100</v>
      </c>
    </row>
    <row r="127" spans="5:8" ht="12.75">
      <c r="E127" s="15"/>
      <c r="F127" s="15"/>
      <c r="G127" s="15"/>
      <c r="H127" s="13"/>
    </row>
    <row r="128" spans="3:9" ht="12.75">
      <c r="C128" s="23" t="s">
        <v>79</v>
      </c>
      <c r="D128" s="16">
        <f>SUM(D129:D148)</f>
        <v>14589287</v>
      </c>
      <c r="E128" s="16">
        <f>SUM(E129:E148)</f>
        <v>4700116</v>
      </c>
      <c r="F128" s="16">
        <f>SUM(F129:F148)</f>
        <v>-5294620</v>
      </c>
      <c r="G128" s="16">
        <f>SUM(G129:G148)</f>
        <v>13994783</v>
      </c>
      <c r="H128" s="16">
        <f>SUM(H129:H149)</f>
        <v>13939123.12</v>
      </c>
      <c r="I128" s="16">
        <f>SUM(H128/G128)*100</f>
        <v>99.60228122150947</v>
      </c>
    </row>
    <row r="129" spans="3:8" ht="12.75">
      <c r="C129" s="22" t="s">
        <v>203</v>
      </c>
      <c r="D129"/>
      <c r="E129" s="15"/>
      <c r="F129" s="15"/>
      <c r="G129" s="15"/>
      <c r="H129" s="13"/>
    </row>
    <row r="130" spans="1:9" ht="12.75">
      <c r="A130" s="24">
        <v>808</v>
      </c>
      <c r="B130">
        <v>3612</v>
      </c>
      <c r="C130" s="22" t="s">
        <v>204</v>
      </c>
      <c r="D130" s="13">
        <v>4500000</v>
      </c>
      <c r="E130" s="15"/>
      <c r="F130" s="15">
        <v>-25500</v>
      </c>
      <c r="G130" s="15">
        <f>SUM(D130:F130)</f>
        <v>4474500</v>
      </c>
      <c r="H130" s="13">
        <v>4471560.49</v>
      </c>
      <c r="I130" s="13">
        <f>SUM(H130/G130)*100</f>
        <v>99.93430528550677</v>
      </c>
    </row>
    <row r="131" spans="1:9" ht="12.75">
      <c r="A131" s="24">
        <v>8808</v>
      </c>
      <c r="B131">
        <v>3612</v>
      </c>
      <c r="C131" s="22" t="s">
        <v>206</v>
      </c>
      <c r="D131" s="13">
        <v>2150000</v>
      </c>
      <c r="E131" s="15">
        <v>100000</v>
      </c>
      <c r="F131" s="15">
        <v>-364450</v>
      </c>
      <c r="G131" s="15">
        <f>SUM(D131:F131)</f>
        <v>1885550</v>
      </c>
      <c r="H131" s="13">
        <v>1888004.24</v>
      </c>
      <c r="I131" s="13">
        <f>SUM(H131/G131)*100</f>
        <v>100.13016043064357</v>
      </c>
    </row>
    <row r="132" spans="5:8" ht="12.75">
      <c r="E132" s="15"/>
      <c r="F132" s="15"/>
      <c r="G132" s="15"/>
      <c r="H132" s="13"/>
    </row>
    <row r="133" spans="3:8" ht="12.75">
      <c r="C133" s="22" t="s">
        <v>205</v>
      </c>
      <c r="D133"/>
      <c r="E133" s="15"/>
      <c r="F133" s="15"/>
      <c r="G133" s="15"/>
      <c r="H133" s="13"/>
    </row>
    <row r="134" spans="1:9" ht="12.75">
      <c r="A134" s="24">
        <v>809</v>
      </c>
      <c r="B134">
        <v>3613</v>
      </c>
      <c r="C134" s="22" t="s">
        <v>204</v>
      </c>
      <c r="D134" s="15">
        <v>1100000</v>
      </c>
      <c r="E134" s="15"/>
      <c r="F134" s="15">
        <v>-358100</v>
      </c>
      <c r="G134" s="15">
        <f aca="true" t="shared" si="6" ref="G134:G148">SUM(D134:F134)</f>
        <v>741900</v>
      </c>
      <c r="H134" s="13">
        <v>741581.18</v>
      </c>
      <c r="I134" s="13">
        <f aca="true" t="shared" si="7" ref="I134:I147">SUM(H134/G134)*100</f>
        <v>99.95702655344387</v>
      </c>
    </row>
    <row r="135" spans="1:9" ht="12.75">
      <c r="A135" s="24">
        <v>8809</v>
      </c>
      <c r="B135">
        <v>3613</v>
      </c>
      <c r="C135" s="22" t="s">
        <v>206</v>
      </c>
      <c r="D135" s="15">
        <v>1800000</v>
      </c>
      <c r="E135" s="15">
        <v>300000</v>
      </c>
      <c r="F135" s="15">
        <v>-619200</v>
      </c>
      <c r="G135" s="15">
        <f t="shared" si="6"/>
        <v>1480800</v>
      </c>
      <c r="H135" s="13">
        <v>1480453.26</v>
      </c>
      <c r="I135" s="13">
        <f t="shared" si="7"/>
        <v>99.97658427876823</v>
      </c>
    </row>
    <row r="136" spans="4:8" ht="12.75">
      <c r="D136" s="15"/>
      <c r="E136" s="15"/>
      <c r="F136" s="15"/>
      <c r="G136" s="15"/>
      <c r="H136" s="13"/>
    </row>
    <row r="137" spans="1:9" ht="12.75">
      <c r="A137" s="24">
        <v>194</v>
      </c>
      <c r="B137">
        <v>3631</v>
      </c>
      <c r="C137" s="22" t="s">
        <v>207</v>
      </c>
      <c r="D137" s="13">
        <v>1150000</v>
      </c>
      <c r="E137" s="15">
        <v>-100000</v>
      </c>
      <c r="F137" s="15">
        <v>83280</v>
      </c>
      <c r="G137" s="15">
        <f t="shared" si="6"/>
        <v>1133280</v>
      </c>
      <c r="H137" s="13">
        <v>1133032.27</v>
      </c>
      <c r="I137" s="13">
        <f t="shared" si="7"/>
        <v>99.97814044190315</v>
      </c>
    </row>
    <row r="138" spans="1:9" ht="12.75">
      <c r="A138" s="24">
        <v>195</v>
      </c>
      <c r="B138">
        <v>3632</v>
      </c>
      <c r="C138" s="22" t="s">
        <v>208</v>
      </c>
      <c r="D138" s="13">
        <v>300000</v>
      </c>
      <c r="E138" s="15">
        <v>100000</v>
      </c>
      <c r="F138" s="15">
        <v>-35900</v>
      </c>
      <c r="G138" s="15">
        <f t="shared" si="6"/>
        <v>364100</v>
      </c>
      <c r="H138" s="13">
        <v>363890.47</v>
      </c>
      <c r="I138" s="13">
        <f t="shared" si="7"/>
        <v>99.94245262290579</v>
      </c>
    </row>
    <row r="139" spans="1:9" ht="12.75">
      <c r="A139" s="24">
        <v>0</v>
      </c>
      <c r="B139">
        <v>3635</v>
      </c>
      <c r="C139" s="22" t="s">
        <v>80</v>
      </c>
      <c r="D139" s="13">
        <v>750000</v>
      </c>
      <c r="E139" s="15"/>
      <c r="F139" s="15">
        <v>-302300</v>
      </c>
      <c r="G139" s="15">
        <f t="shared" si="6"/>
        <v>447700</v>
      </c>
      <c r="H139" s="13">
        <v>447700</v>
      </c>
      <c r="I139" s="13">
        <f t="shared" si="7"/>
        <v>100</v>
      </c>
    </row>
    <row r="140" spans="5:8" ht="12.75">
      <c r="E140" s="15"/>
      <c r="F140" s="15"/>
      <c r="G140" s="15"/>
      <c r="H140" s="13"/>
    </row>
    <row r="141" spans="3:8" ht="12.75">
      <c r="C141" s="22" t="s">
        <v>142</v>
      </c>
      <c r="E141" s="15"/>
      <c r="F141" s="15"/>
      <c r="G141" s="15"/>
      <c r="H141" s="13"/>
    </row>
    <row r="142" spans="1:9" ht="12.75">
      <c r="A142" s="24">
        <v>0</v>
      </c>
      <c r="B142">
        <v>3639</v>
      </c>
      <c r="C142" s="22" t="s">
        <v>209</v>
      </c>
      <c r="D142" s="13">
        <v>500000</v>
      </c>
      <c r="E142" s="15"/>
      <c r="F142" s="15">
        <v>-168300</v>
      </c>
      <c r="G142" s="15">
        <f t="shared" si="6"/>
        <v>331700</v>
      </c>
      <c r="H142" s="13">
        <v>331527.68</v>
      </c>
      <c r="I142" s="13">
        <f>SUM(H142/G142)*100</f>
        <v>99.9480494422671</v>
      </c>
    </row>
    <row r="143" spans="3:9" ht="12.75">
      <c r="C143" s="22" t="s">
        <v>210</v>
      </c>
      <c r="D143" s="13">
        <v>2000000</v>
      </c>
      <c r="E143" s="15">
        <v>4300000</v>
      </c>
      <c r="F143" s="15">
        <v>-3400000</v>
      </c>
      <c r="G143" s="15">
        <f t="shared" si="6"/>
        <v>2900000</v>
      </c>
      <c r="H143" s="13">
        <v>2846156.33</v>
      </c>
      <c r="I143" s="13">
        <f t="shared" si="7"/>
        <v>98.14332172413793</v>
      </c>
    </row>
    <row r="144" spans="1:9" ht="12.75">
      <c r="A144" s="24">
        <v>36</v>
      </c>
      <c r="B144">
        <v>3639</v>
      </c>
      <c r="C144" s="22" t="s">
        <v>211</v>
      </c>
      <c r="D144" s="13">
        <v>110000</v>
      </c>
      <c r="E144" s="15"/>
      <c r="F144" s="15">
        <v>-54150</v>
      </c>
      <c r="G144" s="15">
        <f t="shared" si="6"/>
        <v>55850</v>
      </c>
      <c r="H144" s="13">
        <v>55815</v>
      </c>
      <c r="I144" s="13">
        <f t="shared" si="7"/>
        <v>99.9373321396598</v>
      </c>
    </row>
    <row r="145" spans="1:9" ht="12.75">
      <c r="A145" s="24">
        <v>35</v>
      </c>
      <c r="B145">
        <v>3639</v>
      </c>
      <c r="C145" s="22" t="s">
        <v>212</v>
      </c>
      <c r="D145" s="13">
        <v>82000</v>
      </c>
      <c r="E145" s="15"/>
      <c r="F145" s="15"/>
      <c r="G145" s="15">
        <f t="shared" si="6"/>
        <v>82000</v>
      </c>
      <c r="H145" s="13">
        <v>81984</v>
      </c>
      <c r="I145" s="13">
        <f t="shared" si="7"/>
        <v>99.98048780487805</v>
      </c>
    </row>
    <row r="146" spans="3:9" ht="12.75">
      <c r="C146" s="22" t="s">
        <v>323</v>
      </c>
      <c r="D146" s="13">
        <v>70000</v>
      </c>
      <c r="E146" s="15"/>
      <c r="F146" s="15"/>
      <c r="G146" s="15">
        <f t="shared" si="6"/>
        <v>70000</v>
      </c>
      <c r="H146" s="13">
        <v>70000</v>
      </c>
      <c r="I146" s="13">
        <f t="shared" si="7"/>
        <v>100</v>
      </c>
    </row>
    <row r="147" spans="3:9" ht="12.75">
      <c r="C147" s="22" t="s">
        <v>324</v>
      </c>
      <c r="D147" s="13">
        <v>27287</v>
      </c>
      <c r="E147" s="15">
        <v>116</v>
      </c>
      <c r="F147" s="15"/>
      <c r="G147" s="15">
        <f t="shared" si="6"/>
        <v>27403</v>
      </c>
      <c r="H147" s="13">
        <v>27418.2</v>
      </c>
      <c r="I147" s="13">
        <f t="shared" si="7"/>
        <v>100.05546837937453</v>
      </c>
    </row>
    <row r="148" spans="1:11" ht="12.75">
      <c r="A148" s="24">
        <v>37</v>
      </c>
      <c r="B148">
        <v>3639</v>
      </c>
      <c r="C148" s="22" t="s">
        <v>213</v>
      </c>
      <c r="D148" s="13">
        <v>50000</v>
      </c>
      <c r="E148" s="15"/>
      <c r="F148" s="15">
        <v>-50000</v>
      </c>
      <c r="G148" s="15">
        <f t="shared" si="6"/>
        <v>0</v>
      </c>
      <c r="H148" s="13">
        <v>0</v>
      </c>
      <c r="K148"/>
    </row>
    <row r="149" spans="5:8" ht="12.75">
      <c r="E149" s="15"/>
      <c r="F149" s="15"/>
      <c r="G149" s="15"/>
      <c r="H149" s="13"/>
    </row>
    <row r="150" spans="3:9" ht="12.75">
      <c r="C150" s="23" t="s">
        <v>81</v>
      </c>
      <c r="D150" s="16">
        <f>SUM(D151:D156)</f>
        <v>7915500</v>
      </c>
      <c r="E150" s="16">
        <f>SUM(E151:E156)</f>
        <v>500000</v>
      </c>
      <c r="F150" s="16">
        <f>SUM(F151:F156)</f>
        <v>47090</v>
      </c>
      <c r="G150" s="16">
        <f>SUM(G151:G156)</f>
        <v>8462590</v>
      </c>
      <c r="H150" s="16">
        <f>SUM(H151:H157)</f>
        <v>8462395.39</v>
      </c>
      <c r="I150" s="16">
        <f aca="true" t="shared" si="8" ref="I150:I156">SUM(H150/G150)*100</f>
        <v>99.99770034942021</v>
      </c>
    </row>
    <row r="151" spans="1:9" ht="12.75">
      <c r="A151" s="24">
        <v>193</v>
      </c>
      <c r="B151">
        <v>3721</v>
      </c>
      <c r="C151" s="22" t="s">
        <v>215</v>
      </c>
      <c r="D151" s="13">
        <v>250000</v>
      </c>
      <c r="E151" s="15"/>
      <c r="F151" s="15">
        <v>8000</v>
      </c>
      <c r="G151" s="15">
        <f aca="true" t="shared" si="9" ref="G151:G156">SUM(D151:F151)</f>
        <v>258000</v>
      </c>
      <c r="H151" s="13">
        <v>257996</v>
      </c>
      <c r="I151" s="13">
        <f t="shared" si="8"/>
        <v>99.99844961240309</v>
      </c>
    </row>
    <row r="152" spans="1:11" ht="12.75">
      <c r="A152" s="24">
        <v>192</v>
      </c>
      <c r="B152">
        <v>3722</v>
      </c>
      <c r="C152" s="22" t="s">
        <v>214</v>
      </c>
      <c r="D152" s="13">
        <v>3930500</v>
      </c>
      <c r="E152" s="15"/>
      <c r="F152" s="15">
        <v>171400</v>
      </c>
      <c r="G152" s="15">
        <f t="shared" si="9"/>
        <v>4101900</v>
      </c>
      <c r="H152" s="13">
        <v>4101901.95</v>
      </c>
      <c r="I152" s="13">
        <f t="shared" si="8"/>
        <v>100.00004753894538</v>
      </c>
      <c r="K152"/>
    </row>
    <row r="153" spans="1:9" ht="12.75">
      <c r="A153" s="24">
        <v>192</v>
      </c>
      <c r="B153">
        <v>3722</v>
      </c>
      <c r="C153" s="22" t="s">
        <v>216</v>
      </c>
      <c r="D153" s="13">
        <v>350000</v>
      </c>
      <c r="E153" s="15"/>
      <c r="F153" s="15"/>
      <c r="G153" s="15">
        <f t="shared" si="9"/>
        <v>350000</v>
      </c>
      <c r="H153" s="13">
        <v>349992</v>
      </c>
      <c r="I153" s="13">
        <f t="shared" si="8"/>
        <v>99.9977142857143</v>
      </c>
    </row>
    <row r="154" spans="1:9" ht="12.75">
      <c r="A154" s="24">
        <v>192</v>
      </c>
      <c r="B154">
        <v>3722</v>
      </c>
      <c r="C154" s="22" t="s">
        <v>217</v>
      </c>
      <c r="D154" s="13">
        <v>25000</v>
      </c>
      <c r="E154" s="15"/>
      <c r="F154" s="15">
        <v>-6700</v>
      </c>
      <c r="G154" s="15">
        <f t="shared" si="9"/>
        <v>18300</v>
      </c>
      <c r="H154" s="13">
        <v>18292</v>
      </c>
      <c r="I154" s="13">
        <f t="shared" si="8"/>
        <v>99.95628415300546</v>
      </c>
    </row>
    <row r="155" spans="1:9" ht="12.75">
      <c r="A155" s="24">
        <v>196</v>
      </c>
      <c r="B155">
        <v>3722</v>
      </c>
      <c r="C155" s="22" t="s">
        <v>218</v>
      </c>
      <c r="D155" s="13">
        <v>860000</v>
      </c>
      <c r="E155" s="15"/>
      <c r="F155" s="15">
        <v>4840</v>
      </c>
      <c r="G155" s="15">
        <f>SUM(D155:F155)</f>
        <v>864840</v>
      </c>
      <c r="H155" s="15">
        <v>864840</v>
      </c>
      <c r="I155" s="13">
        <f>SUM(H155/G155)*100</f>
        <v>100</v>
      </c>
    </row>
    <row r="156" spans="1:9" ht="12.75">
      <c r="A156" s="24">
        <v>191</v>
      </c>
      <c r="B156">
        <v>3745</v>
      </c>
      <c r="C156" s="22" t="s">
        <v>219</v>
      </c>
      <c r="D156" s="13">
        <v>2500000</v>
      </c>
      <c r="E156" s="15">
        <v>500000</v>
      </c>
      <c r="F156" s="15">
        <v>-130450</v>
      </c>
      <c r="G156" s="15">
        <f t="shared" si="9"/>
        <v>2869550</v>
      </c>
      <c r="H156" s="15">
        <v>2869373.44</v>
      </c>
      <c r="I156" s="13">
        <f t="shared" si="8"/>
        <v>99.99384711888624</v>
      </c>
    </row>
    <row r="157" spans="5:8" ht="12.75">
      <c r="E157" s="15"/>
      <c r="F157" s="15"/>
      <c r="G157" s="15"/>
      <c r="H157" s="13"/>
    </row>
    <row r="158" spans="3:8" ht="12.75">
      <c r="C158" s="23" t="s">
        <v>82</v>
      </c>
      <c r="E158" s="15"/>
      <c r="F158" s="15"/>
      <c r="G158" s="15"/>
      <c r="H158" s="13"/>
    </row>
    <row r="159" spans="3:9" ht="12.75">
      <c r="C159" s="23" t="s">
        <v>83</v>
      </c>
      <c r="D159" s="16">
        <f>SUM(D161:D164)</f>
        <v>1111000</v>
      </c>
      <c r="E159" s="16">
        <f>SUM(E161:E167)</f>
        <v>2629000</v>
      </c>
      <c r="F159" s="16">
        <f>SUM(F161:F167)</f>
        <v>59000</v>
      </c>
      <c r="G159" s="16">
        <f>SUM(G161:G167)</f>
        <v>3799000</v>
      </c>
      <c r="H159" s="16">
        <f>SUM(H161:H167)</f>
        <v>3799000</v>
      </c>
      <c r="I159" s="16">
        <f>SUM(H159/G159)*100</f>
        <v>100</v>
      </c>
    </row>
    <row r="160" spans="1:9" ht="12.75">
      <c r="A160" s="18" t="s">
        <v>141</v>
      </c>
      <c r="C160" s="23"/>
      <c r="D160" s="16"/>
      <c r="E160" s="16"/>
      <c r="F160" s="16"/>
      <c r="G160" s="16"/>
      <c r="H160" s="16"/>
      <c r="I160" s="16"/>
    </row>
    <row r="161" spans="1:9" ht="12.75">
      <c r="A161" s="24">
        <v>281</v>
      </c>
      <c r="B161">
        <v>4351</v>
      </c>
      <c r="C161" s="22" t="s">
        <v>143</v>
      </c>
      <c r="D161" s="13">
        <v>734000</v>
      </c>
      <c r="E161" s="15"/>
      <c r="F161" s="15"/>
      <c r="G161" s="15">
        <f aca="true" t="shared" si="10" ref="G161:G166">SUM(D161:F161)</f>
        <v>734000</v>
      </c>
      <c r="H161" s="13">
        <v>734000</v>
      </c>
      <c r="I161" s="13">
        <f aca="true" t="shared" si="11" ref="I161:I166">SUM(H161/G161)*100</f>
        <v>100</v>
      </c>
    </row>
    <row r="162" spans="3:9" ht="12.75">
      <c r="C162" s="22" t="s">
        <v>291</v>
      </c>
      <c r="E162" s="15">
        <v>390000</v>
      </c>
      <c r="F162" s="15">
        <v>15000</v>
      </c>
      <c r="G162" s="15">
        <f t="shared" si="10"/>
        <v>405000</v>
      </c>
      <c r="H162" s="13">
        <v>405000</v>
      </c>
      <c r="I162" s="13">
        <f t="shared" si="11"/>
        <v>100</v>
      </c>
    </row>
    <row r="163" spans="3:9" ht="12.75">
      <c r="C163" s="22" t="s">
        <v>292</v>
      </c>
      <c r="E163" s="15">
        <v>69000</v>
      </c>
      <c r="F163" s="15"/>
      <c r="G163" s="15">
        <f t="shared" si="10"/>
        <v>69000</v>
      </c>
      <c r="H163" s="13">
        <v>69000</v>
      </c>
      <c r="I163" s="13">
        <f t="shared" si="11"/>
        <v>100</v>
      </c>
    </row>
    <row r="164" spans="1:9" ht="12.75">
      <c r="A164" s="24">
        <v>282</v>
      </c>
      <c r="B164">
        <v>4350</v>
      </c>
      <c r="C164" s="22" t="s">
        <v>144</v>
      </c>
      <c r="D164" s="13">
        <v>377000</v>
      </c>
      <c r="E164" s="15"/>
      <c r="F164" s="15"/>
      <c r="G164" s="15">
        <f t="shared" si="10"/>
        <v>377000</v>
      </c>
      <c r="H164" s="13">
        <v>377000</v>
      </c>
      <c r="I164" s="13">
        <f t="shared" si="11"/>
        <v>100</v>
      </c>
    </row>
    <row r="165" spans="3:9" ht="12.75">
      <c r="C165" s="22" t="s">
        <v>291</v>
      </c>
      <c r="E165" s="15">
        <v>1818000</v>
      </c>
      <c r="F165" s="15">
        <v>44000</v>
      </c>
      <c r="G165" s="15">
        <f t="shared" si="10"/>
        <v>1862000</v>
      </c>
      <c r="H165" s="13">
        <v>1862000</v>
      </c>
      <c r="I165" s="13">
        <f t="shared" si="11"/>
        <v>100</v>
      </c>
    </row>
    <row r="166" spans="3:9" ht="12.75">
      <c r="C166" s="22" t="s">
        <v>292</v>
      </c>
      <c r="E166" s="15">
        <v>352000</v>
      </c>
      <c r="F166" s="15"/>
      <c r="G166" s="15">
        <f t="shared" si="10"/>
        <v>352000</v>
      </c>
      <c r="H166" s="13">
        <v>352000</v>
      </c>
      <c r="I166" s="13">
        <f t="shared" si="11"/>
        <v>100</v>
      </c>
    </row>
    <row r="167" spans="5:8" ht="12.75">
      <c r="E167" s="15"/>
      <c r="F167" s="15"/>
      <c r="G167" s="15"/>
      <c r="H167" s="13"/>
    </row>
    <row r="168" spans="3:9" ht="12.75">
      <c r="C168" s="23" t="s">
        <v>220</v>
      </c>
      <c r="D168" s="16">
        <f>SUM(D169:D170)</f>
        <v>3000000</v>
      </c>
      <c r="E168" s="16">
        <f>SUM(E169:E170)</f>
        <v>0</v>
      </c>
      <c r="F168" s="16">
        <f>SUM(F169:F170)</f>
        <v>-359400</v>
      </c>
      <c r="G168" s="16">
        <f>SUM(G169:G170)</f>
        <v>2640600</v>
      </c>
      <c r="H168" s="16">
        <f>SUM(H169:H170)</f>
        <v>2640081.33</v>
      </c>
      <c r="I168" s="16">
        <f>SUM(H168/G168)*100</f>
        <v>99.98035787321064</v>
      </c>
    </row>
    <row r="169" spans="1:9" ht="12.75">
      <c r="A169" s="24">
        <v>179</v>
      </c>
      <c r="B169">
        <v>5311</v>
      </c>
      <c r="C169" s="22" t="s">
        <v>221</v>
      </c>
      <c r="D169" s="13">
        <v>3000000</v>
      </c>
      <c r="E169" s="15"/>
      <c r="F169" s="15">
        <v>-359400</v>
      </c>
      <c r="G169" s="15">
        <f>SUM(D169:F169)</f>
        <v>2640600</v>
      </c>
      <c r="H169" s="13">
        <v>2640081.33</v>
      </c>
      <c r="I169" s="13">
        <f>SUM(H169/G169)*100</f>
        <v>99.98035787321064</v>
      </c>
    </row>
    <row r="170" spans="5:8" ht="12.75">
      <c r="E170" s="15"/>
      <c r="F170" s="15"/>
      <c r="G170" s="15"/>
      <c r="H170" s="13"/>
    </row>
    <row r="171" spans="3:9" ht="12.75">
      <c r="C171" s="23" t="s">
        <v>84</v>
      </c>
      <c r="D171" s="16">
        <f>SUM(D172:D172)</f>
        <v>350000</v>
      </c>
      <c r="E171" s="16">
        <f>SUM(E172:E172)</f>
        <v>30000</v>
      </c>
      <c r="F171" s="16">
        <f>SUM(F172:F172)</f>
        <v>-9230</v>
      </c>
      <c r="G171" s="16">
        <f>SUM(G172:G172)</f>
        <v>370770</v>
      </c>
      <c r="H171" s="16">
        <f>SUM(H172:H172)</f>
        <v>367428.81</v>
      </c>
      <c r="I171" s="16">
        <f>SUM(H171/G171)*100</f>
        <v>99.09885103972813</v>
      </c>
    </row>
    <row r="172" spans="1:9" ht="12.75">
      <c r="A172" s="24">
        <v>171</v>
      </c>
      <c r="B172">
        <v>5512</v>
      </c>
      <c r="C172" s="22" t="s">
        <v>85</v>
      </c>
      <c r="D172" s="13">
        <v>350000</v>
      </c>
      <c r="E172" s="15">
        <v>30000</v>
      </c>
      <c r="F172" s="15">
        <v>-9230</v>
      </c>
      <c r="G172" s="15">
        <f>SUM(D172:F172)</f>
        <v>370770</v>
      </c>
      <c r="H172" s="13">
        <v>367428.81</v>
      </c>
      <c r="I172" s="13">
        <f>SUM(H172/G172)*100</f>
        <v>99.09885103972813</v>
      </c>
    </row>
    <row r="173" spans="5:8" ht="12.75">
      <c r="E173" s="15"/>
      <c r="F173" s="15"/>
      <c r="G173" s="15"/>
      <c r="H173" s="13"/>
    </row>
    <row r="174" spans="3:9" ht="12.75">
      <c r="C174" s="23" t="s">
        <v>86</v>
      </c>
      <c r="D174" s="16">
        <f>SUM(D177:D184)</f>
        <v>18140000</v>
      </c>
      <c r="E174" s="16">
        <f>SUM(E175:E184)</f>
        <v>1080000</v>
      </c>
      <c r="F174" s="16">
        <f>SUM(F175:F184)</f>
        <v>-387914.4</v>
      </c>
      <c r="G174" s="16">
        <f>SUM(G175:G184)</f>
        <v>18832085.6</v>
      </c>
      <c r="H174" s="16">
        <f>SUM(H175:H185)</f>
        <v>18830264.609999996</v>
      </c>
      <c r="I174" s="16">
        <f aca="true" t="shared" si="12" ref="I174:I182">SUM(H174/G174)*100</f>
        <v>99.99033038592387</v>
      </c>
    </row>
    <row r="175" spans="2:9" ht="12.75">
      <c r="B175">
        <v>6114</v>
      </c>
      <c r="C175" s="22" t="s">
        <v>410</v>
      </c>
      <c r="D175" s="16"/>
      <c r="E175" s="13">
        <v>200000</v>
      </c>
      <c r="F175" s="13">
        <v>-30753.4</v>
      </c>
      <c r="G175" s="13">
        <f>SUM(D175:F175)</f>
        <v>169246.6</v>
      </c>
      <c r="H175" s="13">
        <v>169246.6</v>
      </c>
      <c r="I175" s="13">
        <f t="shared" si="12"/>
        <v>100</v>
      </c>
    </row>
    <row r="176" spans="2:8" ht="12.75">
      <c r="B176">
        <v>6118</v>
      </c>
      <c r="C176" s="22" t="s">
        <v>418</v>
      </c>
      <c r="D176" s="16"/>
      <c r="E176" s="13">
        <v>30000</v>
      </c>
      <c r="G176" s="13">
        <f>SUM(D176:F176)</f>
        <v>30000</v>
      </c>
      <c r="H176" s="13">
        <v>30000</v>
      </c>
    </row>
    <row r="177" spans="1:10" ht="12.75">
      <c r="A177" s="24">
        <v>175</v>
      </c>
      <c r="B177">
        <v>6112</v>
      </c>
      <c r="C177" s="22" t="s">
        <v>87</v>
      </c>
      <c r="D177" s="13">
        <v>2100000</v>
      </c>
      <c r="E177" s="15"/>
      <c r="F177" s="15">
        <v>-43900</v>
      </c>
      <c r="G177" s="15">
        <f aca="true" t="shared" si="13" ref="G177:G184">SUM(D177:F177)</f>
        <v>2056100</v>
      </c>
      <c r="H177" s="13">
        <v>2055988</v>
      </c>
      <c r="I177" s="13">
        <f t="shared" si="12"/>
        <v>99.9945527941248</v>
      </c>
      <c r="J177"/>
    </row>
    <row r="178" spans="1:9" ht="12.75">
      <c r="A178" s="24">
        <v>175</v>
      </c>
      <c r="B178">
        <v>6171</v>
      </c>
      <c r="C178" s="22" t="s">
        <v>88</v>
      </c>
      <c r="D178" s="13">
        <v>13770000</v>
      </c>
      <c r="E178" s="15">
        <v>600000</v>
      </c>
      <c r="F178" s="15">
        <v>-271047</v>
      </c>
      <c r="G178" s="15">
        <f t="shared" si="13"/>
        <v>14098953</v>
      </c>
      <c r="H178" s="13">
        <v>14098073.27</v>
      </c>
      <c r="I178" s="13">
        <f t="shared" si="12"/>
        <v>99.99376031681217</v>
      </c>
    </row>
    <row r="179" spans="1:10" ht="12.75">
      <c r="A179" s="24">
        <v>172</v>
      </c>
      <c r="B179">
        <v>6171</v>
      </c>
      <c r="C179" s="22" t="s">
        <v>222</v>
      </c>
      <c r="D179" s="13">
        <v>50000</v>
      </c>
      <c r="E179" s="15"/>
      <c r="F179" s="15">
        <v>-785</v>
      </c>
      <c r="G179" s="15">
        <f t="shared" si="13"/>
        <v>49215</v>
      </c>
      <c r="H179" s="13">
        <v>49119</v>
      </c>
      <c r="I179" s="13">
        <f t="shared" si="12"/>
        <v>99.80493751904908</v>
      </c>
      <c r="J179"/>
    </row>
    <row r="180" spans="1:10" ht="12.75">
      <c r="A180" s="24">
        <v>107</v>
      </c>
      <c r="B180">
        <v>6171</v>
      </c>
      <c r="C180" s="22" t="s">
        <v>223</v>
      </c>
      <c r="D180" s="13">
        <v>350000</v>
      </c>
      <c r="E180" s="15">
        <v>80000</v>
      </c>
      <c r="F180" s="15">
        <v>-3100</v>
      </c>
      <c r="G180" s="15">
        <f t="shared" si="13"/>
        <v>426900</v>
      </c>
      <c r="H180" s="13">
        <v>426500</v>
      </c>
      <c r="I180" s="13">
        <f t="shared" si="12"/>
        <v>99.90630124150856</v>
      </c>
      <c r="J180"/>
    </row>
    <row r="181" spans="1:9" ht="12.75">
      <c r="A181" s="24">
        <v>173</v>
      </c>
      <c r="B181">
        <v>6171</v>
      </c>
      <c r="C181" s="22" t="s">
        <v>224</v>
      </c>
      <c r="D181" s="13">
        <v>1200000</v>
      </c>
      <c r="E181" s="15">
        <v>100000</v>
      </c>
      <c r="F181" s="15">
        <v>18171</v>
      </c>
      <c r="G181" s="15">
        <f t="shared" si="13"/>
        <v>1318171</v>
      </c>
      <c r="H181" s="13">
        <v>1318168.25</v>
      </c>
      <c r="I181" s="13">
        <f t="shared" si="12"/>
        <v>99.9997913775982</v>
      </c>
    </row>
    <row r="182" spans="1:10" ht="12.75">
      <c r="A182" s="24">
        <v>176</v>
      </c>
      <c r="B182">
        <v>6171</v>
      </c>
      <c r="C182" s="22" t="s">
        <v>225</v>
      </c>
      <c r="D182" s="13">
        <v>220000</v>
      </c>
      <c r="E182" s="15">
        <v>70000</v>
      </c>
      <c r="F182" s="15">
        <v>-18900</v>
      </c>
      <c r="G182" s="15">
        <f t="shared" si="13"/>
        <v>271100</v>
      </c>
      <c r="H182" s="13">
        <v>271057</v>
      </c>
      <c r="I182" s="13">
        <f t="shared" si="12"/>
        <v>99.98413869420878</v>
      </c>
      <c r="J182"/>
    </row>
    <row r="183" spans="1:10" ht="12.75">
      <c r="A183" s="24">
        <v>177</v>
      </c>
      <c r="B183">
        <v>6171</v>
      </c>
      <c r="C183" s="22" t="s">
        <v>167</v>
      </c>
      <c r="D183" s="13">
        <v>220000</v>
      </c>
      <c r="E183" s="15"/>
      <c r="F183" s="15">
        <v>-5500</v>
      </c>
      <c r="G183" s="15">
        <f>SUM(D183:F183)</f>
        <v>214500</v>
      </c>
      <c r="H183" s="13">
        <v>214311.49</v>
      </c>
      <c r="I183" s="13">
        <f>SUM(H183/G183)*100</f>
        <v>99.91211655011655</v>
      </c>
      <c r="J183"/>
    </row>
    <row r="184" spans="1:10" ht="12.75">
      <c r="A184" s="24">
        <v>178</v>
      </c>
      <c r="B184">
        <v>6171</v>
      </c>
      <c r="C184" s="22" t="s">
        <v>109</v>
      </c>
      <c r="D184" s="13">
        <v>230000</v>
      </c>
      <c r="E184" s="15"/>
      <c r="F184" s="15">
        <v>-32100</v>
      </c>
      <c r="G184" s="15">
        <f t="shared" si="13"/>
        <v>197900</v>
      </c>
      <c r="H184" s="13">
        <v>197801</v>
      </c>
      <c r="I184" s="13">
        <f>SUM(H184/G184)*100</f>
        <v>99.9499747347145</v>
      </c>
      <c r="J184"/>
    </row>
    <row r="185" spans="5:8" ht="12.75">
      <c r="E185" s="15"/>
      <c r="F185" s="15"/>
      <c r="G185" s="15"/>
      <c r="H185" s="13"/>
    </row>
    <row r="186" spans="3:9" ht="12.75">
      <c r="C186" s="23" t="s">
        <v>89</v>
      </c>
      <c r="D186" s="16">
        <f>SUM(D188:D193)</f>
        <v>10015000</v>
      </c>
      <c r="E186" s="16">
        <f>SUM(E188:E193)</f>
        <v>0</v>
      </c>
      <c r="F186" s="16">
        <f>SUM(F187:F193)</f>
        <v>272416</v>
      </c>
      <c r="G186" s="16">
        <f>SUM(G187:G193)</f>
        <v>10287416</v>
      </c>
      <c r="H186" s="16">
        <f>SUM(H187:H194)</f>
        <v>10286317.18</v>
      </c>
      <c r="I186" s="16">
        <f>SUM(H186/G186)*100</f>
        <v>99.9893187949238</v>
      </c>
    </row>
    <row r="187" spans="3:8" ht="12.75">
      <c r="C187" s="22" t="s">
        <v>226</v>
      </c>
      <c r="E187" s="15"/>
      <c r="F187" s="15"/>
      <c r="G187" s="15"/>
      <c r="H187" s="13"/>
    </row>
    <row r="188" spans="1:11" ht="12.75">
      <c r="A188" s="24">
        <v>0</v>
      </c>
      <c r="B188">
        <v>6310</v>
      </c>
      <c r="C188" s="22" t="s">
        <v>227</v>
      </c>
      <c r="D188" s="13">
        <v>100000</v>
      </c>
      <c r="E188" s="15"/>
      <c r="F188" s="15">
        <v>-37100</v>
      </c>
      <c r="G188" s="15">
        <f>SUM(D188:F188)</f>
        <v>62900</v>
      </c>
      <c r="H188" s="13">
        <v>62803.18</v>
      </c>
      <c r="I188" s="13">
        <f>SUM(H188/G188)*100</f>
        <v>99.84607313195548</v>
      </c>
      <c r="K188"/>
    </row>
    <row r="189" spans="1:10" ht="12.75">
      <c r="A189" s="24">
        <v>0</v>
      </c>
      <c r="B189">
        <v>6320</v>
      </c>
      <c r="C189" s="22" t="s">
        <v>228</v>
      </c>
      <c r="D189" s="13">
        <v>400000</v>
      </c>
      <c r="E189" s="15"/>
      <c r="F189" s="15">
        <v>-102800</v>
      </c>
      <c r="G189" s="15">
        <f>SUM(D189:F189)</f>
        <v>297200</v>
      </c>
      <c r="H189" s="13">
        <v>297188</v>
      </c>
      <c r="I189" s="13">
        <f>SUM(H189/G189)*100</f>
        <v>99.99596231493943</v>
      </c>
      <c r="J189"/>
    </row>
    <row r="190" spans="1:10" ht="12.75">
      <c r="A190" s="24">
        <v>0</v>
      </c>
      <c r="B190">
        <v>6399</v>
      </c>
      <c r="C190" s="22" t="s">
        <v>229</v>
      </c>
      <c r="D190" s="13">
        <v>15000</v>
      </c>
      <c r="E190" s="15"/>
      <c r="F190" s="15">
        <v>-4200</v>
      </c>
      <c r="G190" s="15">
        <f>SUM(D190:F190)</f>
        <v>10800</v>
      </c>
      <c r="H190" s="13">
        <v>10719</v>
      </c>
      <c r="I190" s="13">
        <f>SUM(H190/G190)*100</f>
        <v>99.25</v>
      </c>
      <c r="J190"/>
    </row>
    <row r="191" spans="3:10" ht="13.5" customHeight="1">
      <c r="C191" s="22" t="s">
        <v>230</v>
      </c>
      <c r="D191" s="13">
        <v>7000000</v>
      </c>
      <c r="E191" s="15"/>
      <c r="F191" s="15">
        <v>-158000</v>
      </c>
      <c r="G191" s="15">
        <f>SUM(D191:F191)</f>
        <v>6842000</v>
      </c>
      <c r="H191" s="13">
        <v>6841091</v>
      </c>
      <c r="I191" s="13">
        <f>SUM(H191/G191)*100</f>
        <v>99.98671441099094</v>
      </c>
      <c r="J191"/>
    </row>
    <row r="192" spans="1:10" ht="13.5" customHeight="1">
      <c r="A192" s="24">
        <v>343</v>
      </c>
      <c r="B192">
        <v>6399</v>
      </c>
      <c r="C192" s="22" t="s">
        <v>231</v>
      </c>
      <c r="D192" s="13">
        <v>2500000</v>
      </c>
      <c r="E192" s="15"/>
      <c r="F192" s="15">
        <v>574516</v>
      </c>
      <c r="G192" s="15">
        <f>SUM(D192:F192)</f>
        <v>3074516</v>
      </c>
      <c r="H192" s="13">
        <v>3074516</v>
      </c>
      <c r="I192" s="13">
        <f>SUM(H192/G192)*100</f>
        <v>100</v>
      </c>
      <c r="J192"/>
    </row>
    <row r="193" spans="1:11" ht="13.5" customHeight="1">
      <c r="A193" s="24">
        <v>99</v>
      </c>
      <c r="B193">
        <v>6399</v>
      </c>
      <c r="C193" s="22" t="s">
        <v>232</v>
      </c>
      <c r="E193" s="15"/>
      <c r="F193" s="15"/>
      <c r="G193" s="15"/>
      <c r="H193" s="13"/>
      <c r="K193"/>
    </row>
    <row r="194" spans="5:8" ht="12.75">
      <c r="E194" s="15"/>
      <c r="F194" s="15"/>
      <c r="G194" s="15"/>
      <c r="H194" s="13"/>
    </row>
    <row r="195" spans="1:9" s="14" customFormat="1" ht="12.75">
      <c r="A195" s="91"/>
      <c r="C195" s="23" t="s">
        <v>90</v>
      </c>
      <c r="D195" s="16">
        <f>SUM(D196:D198)</f>
        <v>402713</v>
      </c>
      <c r="E195" s="16">
        <f>SUM(E196:E210)</f>
        <v>2856.7</v>
      </c>
      <c r="F195" s="16">
        <f>SUM(F196:F210)</f>
        <v>-82713</v>
      </c>
      <c r="G195" s="16">
        <f>SUM(G196:G210)</f>
        <v>322856.7</v>
      </c>
      <c r="H195" s="16">
        <f>H196+H209</f>
        <v>322856.7</v>
      </c>
      <c r="I195" s="16">
        <f>SUM(H195/G195)*100</f>
        <v>100</v>
      </c>
    </row>
    <row r="196" spans="1:9" s="92" customFormat="1" ht="12.75">
      <c r="A196" s="24">
        <v>0</v>
      </c>
      <c r="B196" s="92">
        <v>6409</v>
      </c>
      <c r="C196" s="22" t="s">
        <v>325</v>
      </c>
      <c r="D196" s="93">
        <v>402713</v>
      </c>
      <c r="E196" s="93"/>
      <c r="F196" s="93">
        <v>-82713</v>
      </c>
      <c r="G196" s="93">
        <f>SUM(D196:F196)</f>
        <v>320000</v>
      </c>
      <c r="H196" s="93">
        <f>SUM(H197:H208)</f>
        <v>320000</v>
      </c>
      <c r="I196" s="93">
        <f>SUM(H196/G196)*100</f>
        <v>100</v>
      </c>
    </row>
    <row r="197" spans="3:8" ht="12.75">
      <c r="C197" s="22" t="s">
        <v>99</v>
      </c>
      <c r="E197" s="15"/>
      <c r="F197" s="15"/>
      <c r="G197" s="15"/>
      <c r="H197" s="13"/>
    </row>
    <row r="198" spans="3:8" ht="12.75">
      <c r="C198" s="22" t="s">
        <v>326</v>
      </c>
      <c r="E198" s="15"/>
      <c r="F198" s="15"/>
      <c r="G198" s="15"/>
      <c r="H198" s="13">
        <v>50000</v>
      </c>
    </row>
    <row r="199" spans="3:8" ht="12.75">
      <c r="C199" s="22" t="s">
        <v>233</v>
      </c>
      <c r="E199" s="15"/>
      <c r="F199" s="15"/>
      <c r="G199" s="15"/>
      <c r="H199" s="13">
        <v>4000</v>
      </c>
    </row>
    <row r="200" spans="3:8" ht="12.75">
      <c r="C200" s="22" t="s">
        <v>293</v>
      </c>
      <c r="E200" s="15"/>
      <c r="F200" s="15"/>
      <c r="G200" s="15"/>
      <c r="H200" s="13">
        <v>13000</v>
      </c>
    </row>
    <row r="201" spans="3:8" ht="12.75">
      <c r="C201" s="22" t="s">
        <v>294</v>
      </c>
      <c r="E201" s="15"/>
      <c r="F201" s="15"/>
      <c r="G201" s="15"/>
      <c r="H201" s="13">
        <v>23000</v>
      </c>
    </row>
    <row r="202" spans="3:8" ht="12.75">
      <c r="C202" s="22" t="s">
        <v>307</v>
      </c>
      <c r="E202" s="15"/>
      <c r="F202" s="15"/>
      <c r="G202" s="15"/>
      <c r="H202" s="13">
        <v>150000</v>
      </c>
    </row>
    <row r="203" spans="3:8" ht="12.75">
      <c r="C203" s="22" t="s">
        <v>308</v>
      </c>
      <c r="E203" s="15"/>
      <c r="F203" s="15"/>
      <c r="G203" s="15"/>
      <c r="H203" s="13">
        <v>20000</v>
      </c>
    </row>
    <row r="204" spans="3:8" ht="12.75">
      <c r="C204" s="22" t="s">
        <v>317</v>
      </c>
      <c r="E204" s="15"/>
      <c r="F204" s="15"/>
      <c r="G204" s="15"/>
      <c r="H204" s="13">
        <v>10000</v>
      </c>
    </row>
    <row r="205" spans="3:8" ht="12.75">
      <c r="C205" s="22" t="s">
        <v>377</v>
      </c>
      <c r="E205" s="15"/>
      <c r="F205" s="15"/>
      <c r="G205" s="15"/>
      <c r="H205" s="13">
        <v>20000</v>
      </c>
    </row>
    <row r="206" spans="3:8" ht="12.75">
      <c r="C206" s="22" t="s">
        <v>421</v>
      </c>
      <c r="E206" s="15"/>
      <c r="F206" s="15"/>
      <c r="G206" s="15"/>
      <c r="H206" s="13">
        <v>10000</v>
      </c>
    </row>
    <row r="207" spans="3:8" ht="12.75">
      <c r="C207" s="22" t="s">
        <v>442</v>
      </c>
      <c r="E207" s="15"/>
      <c r="F207" s="15"/>
      <c r="G207" s="15"/>
      <c r="H207" s="13">
        <v>20000</v>
      </c>
    </row>
    <row r="208" spans="5:8" ht="12.75">
      <c r="E208" s="15"/>
      <c r="F208" s="15"/>
      <c r="G208" s="15"/>
      <c r="H208" s="13"/>
    </row>
    <row r="209" spans="1:9" ht="12.75">
      <c r="A209" s="114">
        <v>1205</v>
      </c>
      <c r="B209" s="114">
        <v>6409</v>
      </c>
      <c r="C209" s="12" t="s">
        <v>361</v>
      </c>
      <c r="E209" s="15">
        <v>2856.7</v>
      </c>
      <c r="F209" s="15"/>
      <c r="G209" s="15">
        <f>SUM(D209:F209)</f>
        <v>2856.7</v>
      </c>
      <c r="H209" s="13">
        <v>2856.7</v>
      </c>
      <c r="I209" s="13">
        <f>SUM(H209/G209)*100</f>
        <v>100</v>
      </c>
    </row>
    <row r="210" spans="5:9" ht="12.75">
      <c r="E210" s="15"/>
      <c r="F210" s="15"/>
      <c r="G210" s="16"/>
      <c r="H210" s="13"/>
      <c r="I210" s="16"/>
    </row>
    <row r="211" spans="1:9" ht="12.75">
      <c r="A211" s="24">
        <v>59</v>
      </c>
      <c r="B211">
        <v>6409</v>
      </c>
      <c r="C211" s="22" t="s">
        <v>127</v>
      </c>
      <c r="D211" s="13">
        <v>0</v>
      </c>
      <c r="E211" s="15">
        <v>353885.84</v>
      </c>
      <c r="F211" s="15">
        <v>-353885.84</v>
      </c>
      <c r="G211" s="16">
        <f>SUM(D211:F211)</f>
        <v>0</v>
      </c>
      <c r="H211" s="113"/>
      <c r="I211" s="113"/>
    </row>
    <row r="212" spans="5:9" ht="12.75">
      <c r="E212" s="15"/>
      <c r="F212" s="15"/>
      <c r="G212" s="15"/>
      <c r="H212" s="13"/>
      <c r="I212" s="16"/>
    </row>
    <row r="213" spans="3:9" ht="12.75">
      <c r="C213" s="23" t="s">
        <v>145</v>
      </c>
      <c r="D213" s="16">
        <f>SUM(D214:D219)</f>
        <v>330000</v>
      </c>
      <c r="E213" s="16">
        <f>SUM(E214:E218)</f>
        <v>14000</v>
      </c>
      <c r="F213" s="16">
        <f>SUM(F214:F218)</f>
        <v>-73000</v>
      </c>
      <c r="G213" s="16">
        <f>SUM(G214:G218)</f>
        <v>271000</v>
      </c>
      <c r="H213" s="16">
        <f>SUM(H214:H219)</f>
        <v>270818.6</v>
      </c>
      <c r="I213" s="16">
        <f aca="true" t="shared" si="14" ref="I213:I218">SUM(H213/G213)*100</f>
        <v>99.9330627306273</v>
      </c>
    </row>
    <row r="214" spans="1:9" ht="12.75">
      <c r="A214" s="24">
        <v>1225</v>
      </c>
      <c r="B214">
        <v>3111</v>
      </c>
      <c r="C214" s="22" t="s">
        <v>309</v>
      </c>
      <c r="D214" s="13">
        <v>20000</v>
      </c>
      <c r="E214" s="15"/>
      <c r="F214" s="15">
        <v>-14800</v>
      </c>
      <c r="G214" s="15">
        <f>SUM(D214:F214)</f>
        <v>5200</v>
      </c>
      <c r="H214" s="13">
        <v>5164.2</v>
      </c>
      <c r="I214" s="13">
        <f t="shared" si="14"/>
        <v>99.31153846153846</v>
      </c>
    </row>
    <row r="215" spans="1:11" ht="12.75">
      <c r="A215" s="24">
        <v>21144</v>
      </c>
      <c r="B215">
        <v>2221</v>
      </c>
      <c r="C215" s="22" t="s">
        <v>310</v>
      </c>
      <c r="D215" s="13">
        <v>70000</v>
      </c>
      <c r="E215" s="15"/>
      <c r="F215" s="15">
        <v>-27700</v>
      </c>
      <c r="G215" s="15">
        <f>SUM(D215:F215)</f>
        <v>42300</v>
      </c>
      <c r="H215" s="13">
        <v>42291.4</v>
      </c>
      <c r="I215" s="13">
        <f t="shared" si="14"/>
        <v>99.97966903073286</v>
      </c>
      <c r="K215"/>
    </row>
    <row r="216" spans="1:11" ht="12.75">
      <c r="A216" s="24">
        <v>0</v>
      </c>
      <c r="B216">
        <v>3639</v>
      </c>
      <c r="C216" s="22" t="s">
        <v>311</v>
      </c>
      <c r="D216" s="13">
        <v>50000</v>
      </c>
      <c r="E216" s="15"/>
      <c r="F216" s="15">
        <v>-21400</v>
      </c>
      <c r="G216" s="15">
        <f>SUM(D216:F216)</f>
        <v>28600</v>
      </c>
      <c r="H216" s="13">
        <v>28540.15</v>
      </c>
      <c r="I216" s="13">
        <f t="shared" si="14"/>
        <v>99.79073426573427</v>
      </c>
      <c r="K216"/>
    </row>
    <row r="217" spans="1:11" ht="12.75">
      <c r="A217" s="24">
        <v>201424</v>
      </c>
      <c r="B217">
        <v>3639</v>
      </c>
      <c r="C217" s="22" t="s">
        <v>327</v>
      </c>
      <c r="D217" s="13">
        <v>140000</v>
      </c>
      <c r="E217" s="15"/>
      <c r="F217" s="15">
        <v>-14300</v>
      </c>
      <c r="G217" s="15">
        <f>SUM(D217:F217)</f>
        <v>125700</v>
      </c>
      <c r="H217" s="13">
        <v>125689.01</v>
      </c>
      <c r="I217" s="13">
        <f t="shared" si="14"/>
        <v>99.9912569610183</v>
      </c>
      <c r="K217"/>
    </row>
    <row r="218" spans="1:11" ht="12.75">
      <c r="A218" s="112">
        <v>2201518</v>
      </c>
      <c r="B218">
        <v>3613</v>
      </c>
      <c r="C218" s="22" t="s">
        <v>312</v>
      </c>
      <c r="D218" s="13">
        <v>50000</v>
      </c>
      <c r="E218" s="15">
        <v>14000</v>
      </c>
      <c r="F218" s="15">
        <v>5200</v>
      </c>
      <c r="G218" s="15">
        <f>SUM(D218:F218)</f>
        <v>69200</v>
      </c>
      <c r="H218" s="13">
        <v>69133.84</v>
      </c>
      <c r="I218" s="13">
        <f t="shared" si="14"/>
        <v>99.90439306358381</v>
      </c>
      <c r="K218"/>
    </row>
    <row r="219" spans="5:11" ht="12.75">
      <c r="E219" s="15"/>
      <c r="F219" s="15"/>
      <c r="G219" s="15"/>
      <c r="H219" s="13"/>
      <c r="K219"/>
    </row>
    <row r="220" spans="4:8" ht="12.75">
      <c r="D220" s="15"/>
      <c r="E220" s="15"/>
      <c r="F220" s="15"/>
      <c r="G220" s="15"/>
      <c r="H220" s="13"/>
    </row>
    <row r="221" spans="1:9" ht="12.75">
      <c r="A221" s="69"/>
      <c r="B221" s="70"/>
      <c r="C221" s="101" t="s">
        <v>91</v>
      </c>
      <c r="D221" s="71">
        <f>D223+D235+D260+D271+D284+D293+D303</f>
        <v>78476524</v>
      </c>
      <c r="E221" s="71">
        <f>E223+E235+E260+E271+E284+E293+E303</f>
        <v>13331117</v>
      </c>
      <c r="F221" s="71">
        <f>F223+F235+F260+F271+F284+F293+F303</f>
        <v>-18004100</v>
      </c>
      <c r="G221" s="71">
        <f>G223+G235+G260+G271+G284+G293+G303</f>
        <v>73803541</v>
      </c>
      <c r="H221" s="71">
        <f>H223+H235+H260+H271+H284+H293+H303</f>
        <v>73795979.65</v>
      </c>
      <c r="I221" s="71">
        <f>SUM(H221/G221)*100</f>
        <v>99.98975475986987</v>
      </c>
    </row>
    <row r="222" spans="1:9" ht="12.75">
      <c r="A222" s="94"/>
      <c r="B222" s="95"/>
      <c r="C222" s="96"/>
      <c r="D222" s="97"/>
      <c r="E222" s="97"/>
      <c r="F222" s="97"/>
      <c r="G222" s="97"/>
      <c r="H222" s="97"/>
      <c r="I222" s="97"/>
    </row>
    <row r="223" spans="1:9" ht="12.75">
      <c r="A223" s="98"/>
      <c r="C223" s="102" t="s">
        <v>234</v>
      </c>
      <c r="D223" s="108">
        <f>SUM(D224:D234)</f>
        <v>2133000</v>
      </c>
      <c r="E223" s="97">
        <f>SUM(E224:E234)</f>
        <v>1888641</v>
      </c>
      <c r="F223" s="97">
        <f>SUM(F224:F233)</f>
        <v>-2021230</v>
      </c>
      <c r="G223" s="97">
        <f>SUM(D223:F223)</f>
        <v>2000411</v>
      </c>
      <c r="H223" s="97">
        <f>SUM(H224:H234)</f>
        <v>2000410.19</v>
      </c>
      <c r="I223" s="16">
        <f aca="true" t="shared" si="15" ref="I223:I233">SUM(H223/G223)*100</f>
        <v>99.99995950832104</v>
      </c>
    </row>
    <row r="224" spans="1:8" ht="12.75">
      <c r="A224" s="98" t="s">
        <v>235</v>
      </c>
      <c r="B224" s="99"/>
      <c r="C224" s="18"/>
      <c r="D224" s="20"/>
      <c r="E224" s="97"/>
      <c r="F224" s="97"/>
      <c r="G224" s="97"/>
      <c r="H224" s="97"/>
    </row>
    <row r="225" spans="1:9" ht="12.75">
      <c r="A225" s="98">
        <v>301</v>
      </c>
      <c r="B225" s="100"/>
      <c r="C225" s="18" t="s">
        <v>236</v>
      </c>
      <c r="D225" s="20">
        <v>265000</v>
      </c>
      <c r="E225" s="116">
        <v>27004</v>
      </c>
      <c r="F225" s="116">
        <v>-140591</v>
      </c>
      <c r="G225" s="104">
        <f>SUM(D225:F225)</f>
        <v>151413</v>
      </c>
      <c r="H225" s="104">
        <v>151412.93</v>
      </c>
      <c r="I225" s="13">
        <f t="shared" si="15"/>
        <v>99.99995376883093</v>
      </c>
    </row>
    <row r="226" spans="1:9" ht="12.75">
      <c r="A226" s="98">
        <v>302</v>
      </c>
      <c r="B226" s="100"/>
      <c r="C226" s="18" t="s">
        <v>237</v>
      </c>
      <c r="D226" s="20">
        <v>431000</v>
      </c>
      <c r="E226" s="116">
        <v>408592</v>
      </c>
      <c r="F226" s="116">
        <v>3827</v>
      </c>
      <c r="G226" s="104">
        <f aca="true" t="shared" si="16" ref="G226:G233">SUM(D226:F226)</f>
        <v>843419</v>
      </c>
      <c r="H226" s="104">
        <v>843418.97</v>
      </c>
      <c r="I226" s="13">
        <f t="shared" si="15"/>
        <v>99.99999644304907</v>
      </c>
    </row>
    <row r="227" spans="1:9" ht="12.75">
      <c r="A227" s="98">
        <v>303</v>
      </c>
      <c r="B227" s="100"/>
      <c r="C227" s="18" t="s">
        <v>238</v>
      </c>
      <c r="D227" s="20">
        <v>206000</v>
      </c>
      <c r="E227" s="116">
        <v>174631</v>
      </c>
      <c r="F227" s="116">
        <v>-5200</v>
      </c>
      <c r="G227" s="104">
        <f t="shared" si="16"/>
        <v>375431</v>
      </c>
      <c r="H227" s="104">
        <v>375431</v>
      </c>
      <c r="I227" s="13">
        <f t="shared" si="15"/>
        <v>100</v>
      </c>
    </row>
    <row r="228" spans="1:9" ht="12.75">
      <c r="A228" s="98">
        <v>309</v>
      </c>
      <c r="B228" s="100"/>
      <c r="C228" s="18" t="s">
        <v>239</v>
      </c>
      <c r="D228" s="20">
        <v>510000</v>
      </c>
      <c r="E228" s="116">
        <v>587828</v>
      </c>
      <c r="F228" s="116">
        <v>-1043922</v>
      </c>
      <c r="G228" s="104">
        <f t="shared" si="16"/>
        <v>53906</v>
      </c>
      <c r="H228" s="104">
        <v>53906</v>
      </c>
      <c r="I228" s="13">
        <f t="shared" si="15"/>
        <v>100</v>
      </c>
    </row>
    <row r="229" spans="1:9" ht="12.75">
      <c r="A229" s="98">
        <v>310</v>
      </c>
      <c r="B229" s="100"/>
      <c r="C229" s="18" t="s">
        <v>240</v>
      </c>
      <c r="D229" s="20">
        <v>110000</v>
      </c>
      <c r="E229" s="116">
        <v>97216</v>
      </c>
      <c r="F229" s="116">
        <v>-157727</v>
      </c>
      <c r="G229" s="104">
        <f t="shared" si="16"/>
        <v>49489</v>
      </c>
      <c r="H229" s="104">
        <v>49489</v>
      </c>
      <c r="I229" s="13">
        <f t="shared" si="15"/>
        <v>100</v>
      </c>
    </row>
    <row r="230" spans="1:9" ht="12.75">
      <c r="A230" s="98">
        <v>311</v>
      </c>
      <c r="B230" s="100"/>
      <c r="C230" s="18" t="s">
        <v>241</v>
      </c>
      <c r="D230" s="20">
        <v>165000</v>
      </c>
      <c r="E230" s="116">
        <v>165534</v>
      </c>
      <c r="F230" s="116">
        <v>-302912</v>
      </c>
      <c r="G230" s="104">
        <f t="shared" si="16"/>
        <v>27622</v>
      </c>
      <c r="H230" s="104">
        <v>27622</v>
      </c>
      <c r="I230" s="13">
        <f t="shared" si="15"/>
        <v>100</v>
      </c>
    </row>
    <row r="231" spans="1:9" ht="12.75">
      <c r="A231" s="98">
        <v>312</v>
      </c>
      <c r="B231" s="100"/>
      <c r="C231" s="18" t="s">
        <v>242</v>
      </c>
      <c r="D231" s="20">
        <v>279000</v>
      </c>
      <c r="E231" s="116">
        <v>253209</v>
      </c>
      <c r="F231" s="116">
        <v>-131358</v>
      </c>
      <c r="G231" s="104">
        <f t="shared" si="16"/>
        <v>400851</v>
      </c>
      <c r="H231" s="104">
        <v>400850.29</v>
      </c>
      <c r="I231" s="13">
        <f t="shared" si="15"/>
        <v>99.99982287682954</v>
      </c>
    </row>
    <row r="232" spans="1:9" ht="12.75">
      <c r="A232" s="98">
        <v>313</v>
      </c>
      <c r="B232" s="100"/>
      <c r="C232" s="18" t="s">
        <v>243</v>
      </c>
      <c r="D232" s="20">
        <v>48000</v>
      </c>
      <c r="E232" s="116">
        <v>55736</v>
      </c>
      <c r="F232" s="116">
        <v>-6356</v>
      </c>
      <c r="G232" s="104">
        <f t="shared" si="16"/>
        <v>97380</v>
      </c>
      <c r="H232" s="104">
        <v>97380</v>
      </c>
      <c r="I232" s="13">
        <f t="shared" si="15"/>
        <v>100</v>
      </c>
    </row>
    <row r="233" spans="1:9" ht="12.75">
      <c r="A233" s="98">
        <v>318</v>
      </c>
      <c r="B233" s="100"/>
      <c r="C233" s="18" t="s">
        <v>244</v>
      </c>
      <c r="D233" s="20">
        <v>119000</v>
      </c>
      <c r="E233" s="116">
        <v>118891</v>
      </c>
      <c r="F233" s="116">
        <v>-236991</v>
      </c>
      <c r="G233" s="104">
        <f t="shared" si="16"/>
        <v>900</v>
      </c>
      <c r="H233" s="104">
        <v>900</v>
      </c>
      <c r="I233" s="13">
        <f t="shared" si="15"/>
        <v>100</v>
      </c>
    </row>
    <row r="234" spans="1:9" ht="12.75">
      <c r="A234" s="94"/>
      <c r="B234" s="95"/>
      <c r="C234" s="96"/>
      <c r="D234" s="97"/>
      <c r="E234" s="97"/>
      <c r="F234" s="97"/>
      <c r="G234" s="97"/>
      <c r="H234" s="97"/>
      <c r="I234" s="97"/>
    </row>
    <row r="235" spans="3:9" ht="12.75">
      <c r="C235" s="23" t="s">
        <v>115</v>
      </c>
      <c r="D235" s="16">
        <f>D236+D253+D254+D256+D257+D258</f>
        <v>22818000</v>
      </c>
      <c r="E235" s="16">
        <f>E236+E253+E254+E256+E257+E258</f>
        <v>-700000</v>
      </c>
      <c r="F235" s="16">
        <f>F236+F253+F254+F256+F257+F258</f>
        <v>-6195370</v>
      </c>
      <c r="G235" s="16">
        <f>G236+G253+G254+G256+G257+G258</f>
        <v>15922630</v>
      </c>
      <c r="H235" s="16">
        <f>H236+H253+H254+H256+H257+H258</f>
        <v>15922081.049999999</v>
      </c>
      <c r="I235" s="16">
        <f>SUM(H235/G235)*100</f>
        <v>99.99655239115648</v>
      </c>
    </row>
    <row r="236" spans="1:9" ht="12.75">
      <c r="A236" s="24">
        <v>24</v>
      </c>
      <c r="B236">
        <v>2310</v>
      </c>
      <c r="C236" s="22" t="s">
        <v>110</v>
      </c>
      <c r="D236" s="20">
        <f>SUM(D238:D252)</f>
        <v>17200000</v>
      </c>
      <c r="E236" s="20">
        <f>SUM(E238:E252)</f>
        <v>-350000</v>
      </c>
      <c r="F236" s="20">
        <f>SUM(F238:F252)</f>
        <v>-5199900</v>
      </c>
      <c r="G236" s="20">
        <f>SUM(G238:G252)</f>
        <v>11650100</v>
      </c>
      <c r="H236" s="19">
        <f>SUM(H237:H252)</f>
        <v>11650068</v>
      </c>
      <c r="I236" s="13">
        <f>SUM(H236/G236)*100</f>
        <v>99.99972532424614</v>
      </c>
    </row>
    <row r="237" spans="2:11" ht="12.75">
      <c r="B237">
        <v>2321</v>
      </c>
      <c r="C237" s="22" t="s">
        <v>111</v>
      </c>
      <c r="D237" s="20"/>
      <c r="E237" s="15"/>
      <c r="F237" s="15"/>
      <c r="G237" s="15"/>
      <c r="H237" s="15"/>
      <c r="K237"/>
    </row>
    <row r="238" spans="3:11" ht="12.75">
      <c r="C238" s="117" t="s">
        <v>328</v>
      </c>
      <c r="D238" s="104">
        <v>50000</v>
      </c>
      <c r="E238" s="15"/>
      <c r="F238" s="15">
        <v>-50000</v>
      </c>
      <c r="G238" s="15">
        <f aca="true" t="shared" si="17" ref="G238:G249">SUM(D238:F238)</f>
        <v>0</v>
      </c>
      <c r="H238" s="13"/>
      <c r="K238"/>
    </row>
    <row r="239" spans="3:11" ht="12.75">
      <c r="C239" s="117" t="s">
        <v>329</v>
      </c>
      <c r="D239" s="104">
        <v>50000</v>
      </c>
      <c r="E239" s="15"/>
      <c r="F239" s="15">
        <v>-50000</v>
      </c>
      <c r="G239" s="15">
        <f t="shared" si="17"/>
        <v>0</v>
      </c>
      <c r="H239" s="13"/>
      <c r="K239"/>
    </row>
    <row r="240" spans="3:11" ht="12.75">
      <c r="C240" s="117" t="s">
        <v>330</v>
      </c>
      <c r="D240" s="104">
        <v>5600000</v>
      </c>
      <c r="E240" s="15">
        <v>-600000</v>
      </c>
      <c r="F240" s="15">
        <v>-123610</v>
      </c>
      <c r="G240" s="15">
        <f t="shared" si="17"/>
        <v>4876390</v>
      </c>
      <c r="H240" s="13">
        <v>4876360</v>
      </c>
      <c r="I240" s="13">
        <f>SUM(H240/G240)*100</f>
        <v>99.9993847907981</v>
      </c>
      <c r="K240"/>
    </row>
    <row r="241" spans="3:11" ht="12.75">
      <c r="C241" s="117" t="s">
        <v>331</v>
      </c>
      <c r="D241" s="104">
        <v>2000000</v>
      </c>
      <c r="E241" s="15"/>
      <c r="F241" s="15">
        <v>-2000000</v>
      </c>
      <c r="G241" s="15">
        <f t="shared" si="17"/>
        <v>0</v>
      </c>
      <c r="H241" s="13"/>
      <c r="K241"/>
    </row>
    <row r="242" spans="3:11" ht="12.75">
      <c r="C242" s="117" t="s">
        <v>332</v>
      </c>
      <c r="D242" s="104">
        <v>200000</v>
      </c>
      <c r="E242" s="15"/>
      <c r="F242" s="15">
        <v>-200000</v>
      </c>
      <c r="G242" s="15">
        <f t="shared" si="17"/>
        <v>0</v>
      </c>
      <c r="H242" s="13"/>
      <c r="K242"/>
    </row>
    <row r="243" spans="3:9" ht="12.75">
      <c r="C243" s="117" t="s">
        <v>333</v>
      </c>
      <c r="D243" s="104">
        <v>600000</v>
      </c>
      <c r="E243" s="15"/>
      <c r="F243" s="15">
        <v>615700</v>
      </c>
      <c r="G243" s="15">
        <f t="shared" si="17"/>
        <v>1215700</v>
      </c>
      <c r="H243" s="13">
        <v>1215727</v>
      </c>
      <c r="I243" s="13">
        <f>SUM(H243/G243)*100</f>
        <v>100.00222094266678</v>
      </c>
    </row>
    <row r="244" spans="3:11" ht="12.75">
      <c r="C244" s="117" t="s">
        <v>334</v>
      </c>
      <c r="D244" s="104">
        <v>50000</v>
      </c>
      <c r="E244" s="15"/>
      <c r="F244" s="15">
        <v>-50000</v>
      </c>
      <c r="G244" s="15">
        <f t="shared" si="17"/>
        <v>0</v>
      </c>
      <c r="H244" s="13"/>
      <c r="K244"/>
    </row>
    <row r="245" spans="3:11" ht="12.75">
      <c r="C245" s="117" t="s">
        <v>335</v>
      </c>
      <c r="D245" s="104">
        <v>2000000</v>
      </c>
      <c r="E245" s="15">
        <v>-1800000</v>
      </c>
      <c r="F245" s="15">
        <v>-28000</v>
      </c>
      <c r="G245" s="15">
        <f t="shared" si="17"/>
        <v>172000</v>
      </c>
      <c r="H245" s="13">
        <v>172000</v>
      </c>
      <c r="I245" s="13">
        <f>SUM(H245/G245)*100</f>
        <v>100</v>
      </c>
      <c r="K245"/>
    </row>
    <row r="246" spans="3:11" ht="12.75">
      <c r="C246" s="117" t="s">
        <v>336</v>
      </c>
      <c r="D246" s="104">
        <v>1000000</v>
      </c>
      <c r="E246" s="15"/>
      <c r="F246" s="15">
        <v>4341320</v>
      </c>
      <c r="G246" s="15">
        <f t="shared" si="17"/>
        <v>5341320</v>
      </c>
      <c r="H246" s="13">
        <v>5341314</v>
      </c>
      <c r="I246" s="13">
        <f>SUM(H246/G246)*100</f>
        <v>99.99988766821684</v>
      </c>
      <c r="K246"/>
    </row>
    <row r="247" spans="3:11" ht="12.75">
      <c r="C247" s="117" t="s">
        <v>337</v>
      </c>
      <c r="D247" s="104">
        <v>1750000</v>
      </c>
      <c r="E247" s="15">
        <v>1250000</v>
      </c>
      <c r="F247" s="15">
        <v>-3000000</v>
      </c>
      <c r="G247" s="15">
        <f t="shared" si="17"/>
        <v>0</v>
      </c>
      <c r="H247" s="13"/>
      <c r="K247"/>
    </row>
    <row r="248" spans="3:11" ht="12.75">
      <c r="C248" s="117" t="s">
        <v>338</v>
      </c>
      <c r="D248" s="104">
        <v>900000</v>
      </c>
      <c r="E248" s="15">
        <v>800000</v>
      </c>
      <c r="F248" s="15">
        <v>-1700000</v>
      </c>
      <c r="G248" s="15">
        <f t="shared" si="17"/>
        <v>0</v>
      </c>
      <c r="H248" s="13"/>
      <c r="K248"/>
    </row>
    <row r="249" spans="3:11" ht="12.75">
      <c r="C249" s="117" t="s">
        <v>339</v>
      </c>
      <c r="D249" s="104">
        <v>3000000</v>
      </c>
      <c r="E249" s="15"/>
      <c r="F249" s="15">
        <v>-3000000</v>
      </c>
      <c r="G249" s="15">
        <f t="shared" si="17"/>
        <v>0</v>
      </c>
      <c r="H249" s="13"/>
      <c r="K249"/>
    </row>
    <row r="250" spans="3:11" ht="12.75">
      <c r="C250" s="117" t="s">
        <v>384</v>
      </c>
      <c r="D250" s="104"/>
      <c r="E250" s="15"/>
      <c r="F250" s="15">
        <v>14690</v>
      </c>
      <c r="G250" s="15">
        <f>SUM(D250:F250)</f>
        <v>14690</v>
      </c>
      <c r="H250" s="13">
        <v>14667</v>
      </c>
      <c r="I250" s="13">
        <f>SUM(H250/G250)*100</f>
        <v>99.8434309053778</v>
      </c>
      <c r="K250"/>
    </row>
    <row r="251" spans="3:11" ht="12.75">
      <c r="C251" s="117" t="s">
        <v>443</v>
      </c>
      <c r="D251" s="104"/>
      <c r="E251" s="15"/>
      <c r="F251" s="15">
        <v>30000</v>
      </c>
      <c r="G251" s="15">
        <f>SUM(D251:F251)</f>
        <v>30000</v>
      </c>
      <c r="H251" s="13">
        <v>30000</v>
      </c>
      <c r="I251" s="13">
        <f>SUM(H251/G251)*100</f>
        <v>100</v>
      </c>
      <c r="K251"/>
    </row>
    <row r="252" spans="3:11" ht="12.75">
      <c r="C252" s="103"/>
      <c r="D252" s="20"/>
      <c r="E252" s="15"/>
      <c r="F252" s="15"/>
      <c r="G252" s="15"/>
      <c r="H252" s="13"/>
      <c r="K252"/>
    </row>
    <row r="253" spans="1:11" ht="12.75">
      <c r="A253" s="24">
        <v>11</v>
      </c>
      <c r="B253">
        <v>3745</v>
      </c>
      <c r="C253" s="22" t="s">
        <v>114</v>
      </c>
      <c r="D253" s="20">
        <v>18000</v>
      </c>
      <c r="E253" s="15"/>
      <c r="F253" s="15">
        <v>-18000</v>
      </c>
      <c r="G253" s="15">
        <f>SUM(D253:F253)</f>
        <v>0</v>
      </c>
      <c r="H253" s="13">
        <v>0</v>
      </c>
      <c r="K253"/>
    </row>
    <row r="254" spans="1:11" ht="12.75">
      <c r="A254" s="24">
        <v>346</v>
      </c>
      <c r="C254" s="22" t="s">
        <v>122</v>
      </c>
      <c r="D254" s="20">
        <v>900000</v>
      </c>
      <c r="E254" s="15"/>
      <c r="F254" s="15">
        <v>-7120</v>
      </c>
      <c r="G254" s="15">
        <f>SUM(D254:F254)</f>
        <v>892880</v>
      </c>
      <c r="H254" s="13">
        <v>892762.87</v>
      </c>
      <c r="I254" s="13">
        <f>SUM(H254/G254)*100</f>
        <v>99.98688177582655</v>
      </c>
      <c r="K254"/>
    </row>
    <row r="255" spans="3:11" ht="12.75">
      <c r="C255" s="22" t="s">
        <v>112</v>
      </c>
      <c r="D255" s="20"/>
      <c r="E255" s="15"/>
      <c r="F255" s="15"/>
      <c r="H255" s="13"/>
      <c r="K255"/>
    </row>
    <row r="256" spans="1:9" ht="12.75">
      <c r="A256" s="24">
        <v>347</v>
      </c>
      <c r="C256" s="22" t="s">
        <v>245</v>
      </c>
      <c r="D256" s="20">
        <v>200000</v>
      </c>
      <c r="E256" s="15"/>
      <c r="F256" s="15">
        <v>-154840</v>
      </c>
      <c r="G256" s="15">
        <f>SUM(D256:F256)</f>
        <v>45160</v>
      </c>
      <c r="H256" s="13">
        <v>45133</v>
      </c>
      <c r="I256" s="13">
        <f>SUM(H256/G256)*100</f>
        <v>99.94021257750222</v>
      </c>
    </row>
    <row r="257" spans="1:9" ht="12.75">
      <c r="A257" s="24">
        <v>1236</v>
      </c>
      <c r="C257" s="22" t="s">
        <v>123</v>
      </c>
      <c r="D257" s="20">
        <v>1500000</v>
      </c>
      <c r="E257" s="15">
        <v>-100000</v>
      </c>
      <c r="F257" s="15">
        <v>-556710</v>
      </c>
      <c r="G257" s="13">
        <f>SUM(D257:F257)</f>
        <v>843290</v>
      </c>
      <c r="H257" s="13">
        <v>843146</v>
      </c>
      <c r="I257" s="13">
        <f>SUM(H257/G257)*100</f>
        <v>99.98292402376407</v>
      </c>
    </row>
    <row r="258" spans="1:11" ht="12.75">
      <c r="A258" s="24">
        <v>3322</v>
      </c>
      <c r="B258">
        <v>3322</v>
      </c>
      <c r="C258" s="22" t="s">
        <v>113</v>
      </c>
      <c r="D258" s="20">
        <v>3000000</v>
      </c>
      <c r="E258" s="15">
        <v>-250000</v>
      </c>
      <c r="F258" s="15">
        <v>-258800</v>
      </c>
      <c r="G258" s="13">
        <f>SUM(D258:F258)</f>
        <v>2491200</v>
      </c>
      <c r="H258" s="13">
        <v>2490971.18</v>
      </c>
      <c r="I258" s="13">
        <f>SUM(H258/G258)*100</f>
        <v>99.99081486833656</v>
      </c>
      <c r="K258"/>
    </row>
    <row r="259" spans="5:8" ht="12.75">
      <c r="E259" s="15"/>
      <c r="F259" s="15"/>
      <c r="G259" s="15"/>
      <c r="H259" s="13"/>
    </row>
    <row r="260" spans="1:9" ht="12.75">
      <c r="A260" s="18"/>
      <c r="B260" s="18"/>
      <c r="C260" s="14" t="s">
        <v>120</v>
      </c>
      <c r="D260" s="108">
        <f>SUM(D261:D270)</f>
        <v>1650000</v>
      </c>
      <c r="E260" s="108">
        <f>SUM(E261:E270)</f>
        <v>1285000</v>
      </c>
      <c r="F260" s="108">
        <f>SUM(F261:F270)</f>
        <v>-638900</v>
      </c>
      <c r="G260" s="108">
        <f>SUM(G261:G270)</f>
        <v>2296100</v>
      </c>
      <c r="H260" s="108">
        <f>SUM(H261:H270)</f>
        <v>2295680.45</v>
      </c>
      <c r="I260" s="16">
        <f>SUM(H260/G260)*100</f>
        <v>99.98172771220767</v>
      </c>
    </row>
    <row r="261" spans="1:11" ht="12.75">
      <c r="A261" s="98">
        <v>1006</v>
      </c>
      <c r="B261" s="100">
        <v>3633</v>
      </c>
      <c r="C261" s="22" t="s">
        <v>253</v>
      </c>
      <c r="D261" s="20">
        <v>300000</v>
      </c>
      <c r="E261" s="15">
        <v>500000</v>
      </c>
      <c r="F261" s="15">
        <v>-328700</v>
      </c>
      <c r="G261" s="15">
        <f aca="true" t="shared" si="18" ref="G261:G282">SUM(D261:F261)</f>
        <v>471300</v>
      </c>
      <c r="H261" s="13">
        <v>471292.44</v>
      </c>
      <c r="I261" s="13">
        <f>SUM(H261/G261)*100</f>
        <v>99.99839592616168</v>
      </c>
      <c r="K261"/>
    </row>
    <row r="262" spans="1:11" ht="12.75">
      <c r="A262" s="100"/>
      <c r="B262" s="100"/>
      <c r="C262" s="22" t="s">
        <v>254</v>
      </c>
      <c r="D262" s="108"/>
      <c r="E262" s="15"/>
      <c r="F262" s="15"/>
      <c r="G262" s="15"/>
      <c r="H262" s="13"/>
      <c r="K262"/>
    </row>
    <row r="263" spans="1:11" ht="12.75">
      <c r="A263" s="105">
        <v>201304</v>
      </c>
      <c r="B263" s="100">
        <v>3349</v>
      </c>
      <c r="C263" s="22" t="s">
        <v>255</v>
      </c>
      <c r="D263" s="20">
        <v>400000</v>
      </c>
      <c r="E263" s="15">
        <v>-400000</v>
      </c>
      <c r="F263" s="15"/>
      <c r="G263" s="15">
        <f t="shared" si="18"/>
        <v>0</v>
      </c>
      <c r="H263" s="13">
        <v>0</v>
      </c>
      <c r="K263"/>
    </row>
    <row r="264" spans="1:9" ht="12.75">
      <c r="A264" s="106">
        <v>201507</v>
      </c>
      <c r="B264" s="100">
        <v>3613</v>
      </c>
      <c r="C264" s="22" t="s">
        <v>118</v>
      </c>
      <c r="D264" s="20">
        <v>250000</v>
      </c>
      <c r="E264" s="15">
        <v>50000</v>
      </c>
      <c r="F264" s="15">
        <v>-10400</v>
      </c>
      <c r="G264" s="15">
        <f t="shared" si="18"/>
        <v>289600</v>
      </c>
      <c r="H264" s="13">
        <v>289635.89</v>
      </c>
      <c r="I264" s="13">
        <f aca="true" t="shared" si="19" ref="I264:I269">SUM(H264/G264)*100</f>
        <v>100.0123929558011</v>
      </c>
    </row>
    <row r="265" spans="1:9" ht="12.75">
      <c r="A265" s="106">
        <v>201627</v>
      </c>
      <c r="B265" s="124">
        <v>6171</v>
      </c>
      <c r="C265" s="12" t="s">
        <v>369</v>
      </c>
      <c r="D265" s="20">
        <v>0</v>
      </c>
      <c r="E265" s="15">
        <v>200000</v>
      </c>
      <c r="F265" s="15">
        <v>-100</v>
      </c>
      <c r="G265" s="15">
        <f>SUM(D265:F265)</f>
        <v>199900</v>
      </c>
      <c r="H265" s="13">
        <v>199854</v>
      </c>
      <c r="I265" s="13">
        <f t="shared" si="19"/>
        <v>99.97698849424712</v>
      </c>
    </row>
    <row r="266" spans="1:9" ht="12.75">
      <c r="A266" s="106">
        <v>201702</v>
      </c>
      <c r="B266" s="107">
        <v>3633</v>
      </c>
      <c r="C266" s="22" t="s">
        <v>340</v>
      </c>
      <c r="D266" s="20">
        <v>700000</v>
      </c>
      <c r="E266" s="15"/>
      <c r="F266" s="15">
        <v>-295700</v>
      </c>
      <c r="G266" s="15">
        <f t="shared" si="18"/>
        <v>404300</v>
      </c>
      <c r="H266" s="13">
        <v>404202.32</v>
      </c>
      <c r="I266" s="13">
        <f t="shared" si="19"/>
        <v>99.975839722978</v>
      </c>
    </row>
    <row r="267" spans="1:9" ht="12.75">
      <c r="A267" s="106">
        <v>201716</v>
      </c>
      <c r="B267" s="132">
        <v>3314</v>
      </c>
      <c r="C267" s="22" t="s">
        <v>388</v>
      </c>
      <c r="D267" s="20">
        <v>0</v>
      </c>
      <c r="E267" s="15">
        <v>205000</v>
      </c>
      <c r="F267" s="15">
        <v>-1000</v>
      </c>
      <c r="G267" s="15">
        <f t="shared" si="18"/>
        <v>204000</v>
      </c>
      <c r="H267" s="13">
        <v>203860.8</v>
      </c>
      <c r="I267" s="13">
        <f t="shared" si="19"/>
        <v>99.93176470588234</v>
      </c>
    </row>
    <row r="268" spans="1:9" ht="12.75">
      <c r="A268" s="106">
        <v>201718</v>
      </c>
      <c r="B268" s="132">
        <v>6171</v>
      </c>
      <c r="C268" s="22" t="s">
        <v>405</v>
      </c>
      <c r="D268" s="20"/>
      <c r="E268" s="15">
        <v>370000</v>
      </c>
      <c r="F268" s="15">
        <v>-3000</v>
      </c>
      <c r="G268" s="15">
        <f>SUM(D268:F268)</f>
        <v>367000</v>
      </c>
      <c r="H268" s="13">
        <v>366841</v>
      </c>
      <c r="I268" s="13">
        <f t="shared" si="19"/>
        <v>99.9566757493188</v>
      </c>
    </row>
    <row r="269" spans="1:9" ht="12.75">
      <c r="A269" s="24">
        <v>201722</v>
      </c>
      <c r="B269" s="12">
        <v>3113</v>
      </c>
      <c r="C269" s="12" t="s">
        <v>430</v>
      </c>
      <c r="D269" s="20"/>
      <c r="E269" s="15">
        <v>360000</v>
      </c>
      <c r="F269" s="15"/>
      <c r="G269" s="15">
        <f>SUM(D269:F269)</f>
        <v>360000</v>
      </c>
      <c r="H269" s="13">
        <v>359994</v>
      </c>
      <c r="I269" s="13">
        <f t="shared" si="19"/>
        <v>99.99833333333333</v>
      </c>
    </row>
    <row r="270" spans="1:11" ht="12.75">
      <c r="A270" s="106"/>
      <c r="B270" s="100"/>
      <c r="C270" s="18"/>
      <c r="D270" s="20"/>
      <c r="E270" s="15"/>
      <c r="F270" s="15"/>
      <c r="G270" s="15"/>
      <c r="H270" s="13"/>
      <c r="K270"/>
    </row>
    <row r="271" spans="1:11" ht="12.75">
      <c r="A271" s="18"/>
      <c r="B271" s="18"/>
      <c r="C271" s="14" t="s">
        <v>117</v>
      </c>
      <c r="D271" s="108">
        <f>SUM(D272:D282)</f>
        <v>4100000</v>
      </c>
      <c r="E271" s="108">
        <f>SUM(E272:E282)</f>
        <v>11723000</v>
      </c>
      <c r="F271" s="108">
        <f>SUM(F272:F282)</f>
        <v>-922200</v>
      </c>
      <c r="G271" s="108">
        <f>SUM(G272:G282)</f>
        <v>14900800</v>
      </c>
      <c r="H271" s="108">
        <f>SUM(H272:H282)</f>
        <v>14899764.55</v>
      </c>
      <c r="I271" s="16">
        <f aca="true" t="shared" si="20" ref="I271:I279">SUM(H271/G271)*100</f>
        <v>99.99305104423925</v>
      </c>
      <c r="K271"/>
    </row>
    <row r="272" spans="1:9" ht="12.75">
      <c r="A272" s="105">
        <v>1114</v>
      </c>
      <c r="B272" s="100">
        <v>2219</v>
      </c>
      <c r="C272" s="22" t="s">
        <v>116</v>
      </c>
      <c r="D272" s="20">
        <v>100000</v>
      </c>
      <c r="E272" s="15"/>
      <c r="F272" s="15">
        <v>-62900</v>
      </c>
      <c r="G272" s="15">
        <f t="shared" si="18"/>
        <v>37100</v>
      </c>
      <c r="H272" s="13">
        <v>37029.63</v>
      </c>
      <c r="I272" s="13">
        <f t="shared" si="20"/>
        <v>99.81032345013476</v>
      </c>
    </row>
    <row r="273" spans="1:11" ht="12.75">
      <c r="A273" s="105">
        <v>201422</v>
      </c>
      <c r="B273" s="100">
        <v>2212</v>
      </c>
      <c r="C273" s="22" t="s">
        <v>261</v>
      </c>
      <c r="D273" s="20">
        <v>100000</v>
      </c>
      <c r="E273" s="15">
        <v>-50000</v>
      </c>
      <c r="F273" s="15">
        <v>-50000</v>
      </c>
      <c r="G273" s="15">
        <f t="shared" si="18"/>
        <v>0</v>
      </c>
      <c r="H273" s="13">
        <v>0</v>
      </c>
      <c r="K273"/>
    </row>
    <row r="274" spans="1:11" ht="12.75">
      <c r="A274" s="106">
        <v>201501</v>
      </c>
      <c r="B274" s="114">
        <v>2219</v>
      </c>
      <c r="C274" s="12" t="s">
        <v>363</v>
      </c>
      <c r="D274" s="20">
        <v>0</v>
      </c>
      <c r="E274" s="15">
        <v>550000</v>
      </c>
      <c r="F274" s="15">
        <v>-22100</v>
      </c>
      <c r="G274" s="15">
        <f>SUM(D274:F274)</f>
        <v>527900</v>
      </c>
      <c r="H274" s="13">
        <v>527754.42</v>
      </c>
      <c r="I274" s="13">
        <f>SUM(H274/G274)*100</f>
        <v>99.97242280734989</v>
      </c>
      <c r="K274"/>
    </row>
    <row r="275" spans="1:11" ht="12.75">
      <c r="A275" s="106">
        <v>201601</v>
      </c>
      <c r="B275" s="100">
        <v>2219</v>
      </c>
      <c r="C275" s="22" t="s">
        <v>366</v>
      </c>
      <c r="D275" s="20">
        <v>500000</v>
      </c>
      <c r="E275" s="15">
        <v>10900000</v>
      </c>
      <c r="F275" s="15">
        <v>37700</v>
      </c>
      <c r="G275" s="15">
        <f t="shared" si="18"/>
        <v>11437700</v>
      </c>
      <c r="H275" s="13">
        <v>11437443.5</v>
      </c>
      <c r="I275" s="13">
        <f t="shared" si="20"/>
        <v>99.99775741626375</v>
      </c>
      <c r="K275"/>
    </row>
    <row r="276" spans="1:11" ht="12.75">
      <c r="A276" s="106">
        <v>201602</v>
      </c>
      <c r="B276" s="100">
        <v>2212</v>
      </c>
      <c r="C276" s="22" t="s">
        <v>341</v>
      </c>
      <c r="D276" s="20">
        <v>300000</v>
      </c>
      <c r="E276" s="15">
        <v>356000</v>
      </c>
      <c r="F276" s="15">
        <v>-501100</v>
      </c>
      <c r="G276" s="15">
        <f t="shared" si="18"/>
        <v>154900</v>
      </c>
      <c r="H276" s="13">
        <v>154880</v>
      </c>
      <c r="I276" s="13">
        <f t="shared" si="20"/>
        <v>99.98708844415752</v>
      </c>
      <c r="K276"/>
    </row>
    <row r="277" spans="1:11" ht="12.75">
      <c r="A277" s="106">
        <v>201623</v>
      </c>
      <c r="B277" s="107">
        <v>2223</v>
      </c>
      <c r="C277" s="22" t="s">
        <v>295</v>
      </c>
      <c r="D277" s="20">
        <v>500000</v>
      </c>
      <c r="E277" s="15">
        <v>-183000</v>
      </c>
      <c r="F277" s="15"/>
      <c r="G277" s="15">
        <f t="shared" si="18"/>
        <v>317000</v>
      </c>
      <c r="H277" s="13">
        <v>316457</v>
      </c>
      <c r="I277" s="13">
        <f t="shared" si="20"/>
        <v>99.82870662460567</v>
      </c>
      <c r="K277"/>
    </row>
    <row r="278" spans="1:11" ht="12.75">
      <c r="A278" s="106">
        <v>201704</v>
      </c>
      <c r="B278" s="107">
        <v>2212</v>
      </c>
      <c r="C278" s="22" t="s">
        <v>342</v>
      </c>
      <c r="D278" s="20">
        <v>100000</v>
      </c>
      <c r="E278" s="15"/>
      <c r="F278" s="15">
        <v>-100000</v>
      </c>
      <c r="G278" s="15">
        <f t="shared" si="18"/>
        <v>0</v>
      </c>
      <c r="H278" s="13">
        <v>0</v>
      </c>
      <c r="K278"/>
    </row>
    <row r="279" spans="1:11" ht="12.75">
      <c r="A279" s="105">
        <v>201706</v>
      </c>
      <c r="B279" s="100">
        <v>2212</v>
      </c>
      <c r="C279" s="22" t="s">
        <v>246</v>
      </c>
      <c r="D279" s="20">
        <v>2000000</v>
      </c>
      <c r="E279" s="15">
        <v>650000</v>
      </c>
      <c r="F279" s="15">
        <v>-223800</v>
      </c>
      <c r="G279" s="15">
        <f t="shared" si="18"/>
        <v>2426200</v>
      </c>
      <c r="H279" s="13">
        <v>2426200</v>
      </c>
      <c r="I279" s="13">
        <f t="shared" si="20"/>
        <v>100</v>
      </c>
      <c r="K279"/>
    </row>
    <row r="280" spans="1:8" ht="12.75">
      <c r="A280" s="106">
        <v>201707</v>
      </c>
      <c r="B280" s="100">
        <v>2212</v>
      </c>
      <c r="C280" s="22" t="s">
        <v>247</v>
      </c>
      <c r="D280" s="20">
        <v>300000</v>
      </c>
      <c r="E280" s="15">
        <v>-300000</v>
      </c>
      <c r="F280" s="15"/>
      <c r="G280" s="15">
        <f t="shared" si="18"/>
        <v>0</v>
      </c>
      <c r="H280" s="13">
        <v>0</v>
      </c>
    </row>
    <row r="281" spans="1:11" ht="12.75">
      <c r="A281" s="105">
        <v>201708</v>
      </c>
      <c r="B281" s="100">
        <v>2212</v>
      </c>
      <c r="C281" s="22" t="s">
        <v>96</v>
      </c>
      <c r="D281" s="20">
        <v>100000</v>
      </c>
      <c r="E281" s="128">
        <v>-100000</v>
      </c>
      <c r="F281" s="108"/>
      <c r="G281" s="15">
        <f t="shared" si="18"/>
        <v>0</v>
      </c>
      <c r="H281" s="128">
        <v>0</v>
      </c>
      <c r="K281"/>
    </row>
    <row r="282" spans="1:8" ht="12.75">
      <c r="A282" s="105">
        <v>201709</v>
      </c>
      <c r="B282" s="100">
        <v>2212</v>
      </c>
      <c r="C282" s="22" t="s">
        <v>343</v>
      </c>
      <c r="D282" s="20">
        <v>100000</v>
      </c>
      <c r="E282" s="15">
        <v>-100000</v>
      </c>
      <c r="F282" s="15"/>
      <c r="G282" s="15">
        <f t="shared" si="18"/>
        <v>0</v>
      </c>
      <c r="H282" s="13">
        <v>0</v>
      </c>
    </row>
    <row r="283" spans="1:8" ht="12.75">
      <c r="A283" s="18"/>
      <c r="B283" s="18"/>
      <c r="C283" s="14"/>
      <c r="D283" s="108"/>
      <c r="E283" s="15"/>
      <c r="F283" s="15"/>
      <c r="G283" s="15"/>
      <c r="H283" s="13"/>
    </row>
    <row r="284" spans="1:11" ht="12.75">
      <c r="A284" s="105"/>
      <c r="B284" s="100"/>
      <c r="C284" s="14" t="s">
        <v>344</v>
      </c>
      <c r="D284" s="108">
        <f>SUM(D285:D291)</f>
        <v>30200000</v>
      </c>
      <c r="E284" s="108">
        <f>SUM(E285:E291)</f>
        <v>-2750000</v>
      </c>
      <c r="F284" s="108">
        <f>SUM(F285:F291)</f>
        <v>-2565000</v>
      </c>
      <c r="G284" s="108">
        <f>SUM(G285:G291)</f>
        <v>24885000</v>
      </c>
      <c r="H284" s="108">
        <f>SUM(H285:H291)</f>
        <v>24884802.51</v>
      </c>
      <c r="I284" s="16">
        <f aca="true" t="shared" si="21" ref="I284:I291">SUM(H284/G284)*100</f>
        <v>99.9992063893912</v>
      </c>
      <c r="K284"/>
    </row>
    <row r="285" spans="1:11" ht="12.75">
      <c r="A285" s="105">
        <v>201424</v>
      </c>
      <c r="B285" s="100">
        <v>3639</v>
      </c>
      <c r="C285" s="22" t="s">
        <v>248</v>
      </c>
      <c r="D285" s="20">
        <v>23400000</v>
      </c>
      <c r="E285" s="15">
        <v>1600000</v>
      </c>
      <c r="F285" s="15">
        <v>-2512500</v>
      </c>
      <c r="G285" s="15">
        <f aca="true" t="shared" si="22" ref="G285:G290">SUM(D285:F285)</f>
        <v>22487500</v>
      </c>
      <c r="H285" s="13">
        <v>22487429.35</v>
      </c>
      <c r="I285" s="13">
        <f t="shared" si="21"/>
        <v>99.9996858254586</v>
      </c>
      <c r="K285"/>
    </row>
    <row r="286" spans="1:11" ht="12.75">
      <c r="A286" s="105">
        <v>201514</v>
      </c>
      <c r="B286" s="100">
        <v>3639</v>
      </c>
      <c r="C286" s="22" t="s">
        <v>249</v>
      </c>
      <c r="D286" s="20">
        <v>100000</v>
      </c>
      <c r="E286" s="15"/>
      <c r="F286" s="15">
        <v>-100000</v>
      </c>
      <c r="G286" s="15">
        <f t="shared" si="22"/>
        <v>0</v>
      </c>
      <c r="H286" s="13">
        <v>0</v>
      </c>
      <c r="K286"/>
    </row>
    <row r="287" spans="1:11" ht="12.75">
      <c r="A287" s="105">
        <v>201604</v>
      </c>
      <c r="B287" s="100">
        <v>3639</v>
      </c>
      <c r="C287" s="120" t="s">
        <v>304</v>
      </c>
      <c r="D287" s="20">
        <v>3000000</v>
      </c>
      <c r="E287" s="15">
        <v>-2900000</v>
      </c>
      <c r="F287" s="15">
        <v>-53400</v>
      </c>
      <c r="G287" s="15">
        <f t="shared" si="22"/>
        <v>46600</v>
      </c>
      <c r="H287" s="13">
        <v>46560</v>
      </c>
      <c r="I287" s="13">
        <f t="shared" si="21"/>
        <v>99.91416309012877</v>
      </c>
      <c r="K287"/>
    </row>
    <row r="288" spans="1:11" ht="12.75">
      <c r="A288" s="105">
        <v>201606</v>
      </c>
      <c r="B288" s="100">
        <v>2321</v>
      </c>
      <c r="C288" s="120" t="s">
        <v>251</v>
      </c>
      <c r="D288" s="20">
        <v>300000</v>
      </c>
      <c r="E288" s="15">
        <v>-200000</v>
      </c>
      <c r="F288" s="15">
        <v>-84500</v>
      </c>
      <c r="G288" s="15">
        <f t="shared" si="22"/>
        <v>15500</v>
      </c>
      <c r="H288" s="13">
        <v>15430</v>
      </c>
      <c r="I288" s="13">
        <f t="shared" si="21"/>
        <v>99.54838709677419</v>
      </c>
      <c r="K288"/>
    </row>
    <row r="289" spans="1:11" ht="12.75">
      <c r="A289" s="105">
        <v>201614</v>
      </c>
      <c r="B289" s="100">
        <v>2321</v>
      </c>
      <c r="C289" s="120" t="s">
        <v>252</v>
      </c>
      <c r="D289" s="20">
        <v>400000</v>
      </c>
      <c r="E289" s="15">
        <v>-400000</v>
      </c>
      <c r="F289" s="15"/>
      <c r="G289" s="15">
        <f t="shared" si="22"/>
        <v>0</v>
      </c>
      <c r="H289" s="13">
        <v>0</v>
      </c>
      <c r="K289"/>
    </row>
    <row r="290" spans="1:11" ht="12.75">
      <c r="A290" s="119">
        <v>201703</v>
      </c>
      <c r="B290" s="118"/>
      <c r="C290" s="121" t="s">
        <v>345</v>
      </c>
      <c r="D290" s="20">
        <v>3000000</v>
      </c>
      <c r="E290" s="15">
        <v>-2850000</v>
      </c>
      <c r="F290" s="15">
        <v>-101100</v>
      </c>
      <c r="G290" s="15">
        <f t="shared" si="22"/>
        <v>48900</v>
      </c>
      <c r="H290" s="13">
        <v>48884</v>
      </c>
      <c r="I290" s="13">
        <f t="shared" si="21"/>
        <v>99.96728016359918</v>
      </c>
      <c r="K290"/>
    </row>
    <row r="291" spans="1:11" ht="12.75">
      <c r="A291" s="105">
        <v>201715</v>
      </c>
      <c r="B291" s="100">
        <v>3639</v>
      </c>
      <c r="C291" s="22" t="s">
        <v>385</v>
      </c>
      <c r="D291" s="20">
        <v>0</v>
      </c>
      <c r="E291" s="15">
        <v>2000000</v>
      </c>
      <c r="F291" s="15">
        <v>286500</v>
      </c>
      <c r="G291" s="15">
        <f>SUM(D291:F291)</f>
        <v>2286500</v>
      </c>
      <c r="H291" s="13">
        <v>2286499.16</v>
      </c>
      <c r="I291" s="13">
        <f t="shared" si="21"/>
        <v>99.99996326262848</v>
      </c>
      <c r="K291"/>
    </row>
    <row r="292" spans="1:11" ht="12.75">
      <c r="A292" s="111"/>
      <c r="B292" s="100"/>
      <c r="C292" s="18"/>
      <c r="D292" s="20"/>
      <c r="E292" s="15"/>
      <c r="F292" s="15"/>
      <c r="G292" s="15"/>
      <c r="H292" s="13"/>
      <c r="K292"/>
    </row>
    <row r="293" spans="2:9" ht="12.75">
      <c r="B293" s="18"/>
      <c r="C293" s="14" t="s">
        <v>346</v>
      </c>
      <c r="D293" s="108">
        <f>SUM(D294:D302)</f>
        <v>8075524</v>
      </c>
      <c r="E293" s="108">
        <f>SUM(E294:E302)</f>
        <v>-1175524</v>
      </c>
      <c r="F293" s="108">
        <f>SUM(F294:F302)</f>
        <v>-2525300</v>
      </c>
      <c r="G293" s="108">
        <f>SUM(G294:G302)</f>
        <v>4374700</v>
      </c>
      <c r="H293" s="108">
        <f>SUM(H294:H302)</f>
        <v>4373259.4399999995</v>
      </c>
      <c r="I293" s="16">
        <f aca="true" t="shared" si="23" ref="I293:I301">SUM(H293/G293)*100</f>
        <v>99.96707065627356</v>
      </c>
    </row>
    <row r="294" spans="1:9" ht="12.75">
      <c r="A294" s="106">
        <v>201519</v>
      </c>
      <c r="B294" s="111">
        <v>3613</v>
      </c>
      <c r="C294" s="12" t="s">
        <v>364</v>
      </c>
      <c r="D294" s="20">
        <v>1000000</v>
      </c>
      <c r="E294" s="15">
        <v>-300000</v>
      </c>
      <c r="F294" s="15">
        <v>-20000</v>
      </c>
      <c r="G294" s="15">
        <f aca="true" t="shared" si="24" ref="G294:G301">SUM(D294:F294)</f>
        <v>680000</v>
      </c>
      <c r="H294" s="13">
        <v>679190.5</v>
      </c>
      <c r="I294" s="13">
        <f t="shared" si="23"/>
        <v>99.88095588235294</v>
      </c>
    </row>
    <row r="295" spans="1:11" ht="12.75">
      <c r="A295" s="24">
        <v>201608</v>
      </c>
      <c r="B295" s="18">
        <v>3114</v>
      </c>
      <c r="C295" s="22" t="s">
        <v>347</v>
      </c>
      <c r="D295" s="20">
        <v>575524</v>
      </c>
      <c r="E295" s="15">
        <v>-375524</v>
      </c>
      <c r="F295" s="15">
        <v>-10000</v>
      </c>
      <c r="G295" s="15">
        <f t="shared" si="24"/>
        <v>190000</v>
      </c>
      <c r="H295" s="13">
        <v>189970</v>
      </c>
      <c r="I295" s="13">
        <f t="shared" si="23"/>
        <v>99.98421052631579</v>
      </c>
      <c r="K295"/>
    </row>
    <row r="296" spans="1:11" ht="12.75">
      <c r="A296" s="106">
        <v>201617</v>
      </c>
      <c r="B296" s="111">
        <v>3111</v>
      </c>
      <c r="C296" s="121" t="s">
        <v>262</v>
      </c>
      <c r="D296" s="20">
        <v>250000</v>
      </c>
      <c r="E296" s="15"/>
      <c r="F296" s="15">
        <v>-77100</v>
      </c>
      <c r="G296" s="15">
        <f t="shared" si="24"/>
        <v>172900</v>
      </c>
      <c r="H296" s="13">
        <v>172701.1</v>
      </c>
      <c r="I296" s="13">
        <f t="shared" si="23"/>
        <v>99.88496240601505</v>
      </c>
      <c r="K296"/>
    </row>
    <row r="297" spans="1:11" ht="12.75">
      <c r="A297" s="106">
        <v>201620</v>
      </c>
      <c r="B297" s="111">
        <v>3613</v>
      </c>
      <c r="C297" s="121" t="s">
        <v>265</v>
      </c>
      <c r="D297" s="20">
        <v>1000000</v>
      </c>
      <c r="E297" s="15">
        <v>1000000</v>
      </c>
      <c r="F297" s="15">
        <v>-323400</v>
      </c>
      <c r="G297" s="15">
        <f t="shared" si="24"/>
        <v>1676600</v>
      </c>
      <c r="H297" s="13">
        <v>1676593.89</v>
      </c>
      <c r="I297" s="13">
        <f t="shared" si="23"/>
        <v>99.99963557199094</v>
      </c>
      <c r="K297"/>
    </row>
    <row r="298" spans="1:11" ht="12.75">
      <c r="A298" s="24">
        <v>201710</v>
      </c>
      <c r="B298" s="18">
        <v>3612</v>
      </c>
      <c r="C298" s="22" t="s">
        <v>348</v>
      </c>
      <c r="D298" s="20">
        <v>4000000</v>
      </c>
      <c r="E298" s="15">
        <v>-2700000</v>
      </c>
      <c r="F298" s="15">
        <v>-1219000</v>
      </c>
      <c r="G298" s="15">
        <f t="shared" si="24"/>
        <v>81000</v>
      </c>
      <c r="H298" s="13">
        <v>80810</v>
      </c>
      <c r="I298" s="13">
        <f t="shared" si="23"/>
        <v>99.76543209876543</v>
      </c>
      <c r="K298"/>
    </row>
    <row r="299" spans="1:11" ht="12.75">
      <c r="A299" s="98">
        <v>201711</v>
      </c>
      <c r="B299" s="100">
        <v>3612</v>
      </c>
      <c r="C299" s="22" t="s">
        <v>119</v>
      </c>
      <c r="D299" s="20">
        <v>1000000</v>
      </c>
      <c r="E299" s="15"/>
      <c r="F299" s="15">
        <v>-571000</v>
      </c>
      <c r="G299" s="15">
        <f t="shared" si="24"/>
        <v>429000</v>
      </c>
      <c r="H299" s="13">
        <v>428806.45</v>
      </c>
      <c r="I299" s="13">
        <f t="shared" si="23"/>
        <v>99.95488344988345</v>
      </c>
      <c r="K299"/>
    </row>
    <row r="300" spans="1:11" ht="12.75">
      <c r="A300" s="106">
        <v>201712</v>
      </c>
      <c r="B300" s="122" t="s">
        <v>263</v>
      </c>
      <c r="C300" s="121" t="s">
        <v>264</v>
      </c>
      <c r="D300" s="20">
        <v>250000</v>
      </c>
      <c r="E300" s="15">
        <v>-250000</v>
      </c>
      <c r="F300" s="15"/>
      <c r="G300" s="15">
        <f t="shared" si="24"/>
        <v>0</v>
      </c>
      <c r="H300" s="13">
        <v>0</v>
      </c>
      <c r="K300"/>
    </row>
    <row r="301" spans="1:11" ht="12.75">
      <c r="A301" s="106">
        <v>201713</v>
      </c>
      <c r="B301" s="114">
        <v>3113</v>
      </c>
      <c r="C301" s="12" t="s">
        <v>365</v>
      </c>
      <c r="D301" s="20">
        <v>0</v>
      </c>
      <c r="E301" s="15">
        <v>1450000</v>
      </c>
      <c r="F301" s="15">
        <v>-304800</v>
      </c>
      <c r="G301" s="15">
        <f t="shared" si="24"/>
        <v>1145200</v>
      </c>
      <c r="H301" s="13">
        <v>1145187.5</v>
      </c>
      <c r="I301" s="13">
        <f t="shared" si="23"/>
        <v>99.99890848760043</v>
      </c>
      <c r="K301"/>
    </row>
    <row r="302" spans="1:11" ht="12.75">
      <c r="A302" s="106"/>
      <c r="B302" s="111"/>
      <c r="C302" s="107"/>
      <c r="D302" s="20"/>
      <c r="E302" s="15"/>
      <c r="F302" s="15"/>
      <c r="G302" s="15"/>
      <c r="H302" s="13"/>
      <c r="K302"/>
    </row>
    <row r="303" spans="2:11" ht="12.75">
      <c r="B303" s="18"/>
      <c r="C303" s="14" t="s">
        <v>121</v>
      </c>
      <c r="D303" s="108">
        <f>SUM(D304:D317)</f>
        <v>9500000</v>
      </c>
      <c r="E303" s="108">
        <f>SUM(E304:E317)</f>
        <v>3060000</v>
      </c>
      <c r="F303" s="108">
        <f>SUM(F304:F317)</f>
        <v>-3136100</v>
      </c>
      <c r="G303" s="108">
        <f>SUM(G304:G317)</f>
        <v>9423900</v>
      </c>
      <c r="H303" s="108">
        <f>SUM(H304:H317)</f>
        <v>9419981.46</v>
      </c>
      <c r="I303" s="16">
        <f aca="true" t="shared" si="25" ref="I303:I315">SUM(H303/G303)*100</f>
        <v>99.95841912583963</v>
      </c>
      <c r="K303"/>
    </row>
    <row r="304" spans="1:11" ht="12.75">
      <c r="A304" s="24">
        <v>201326</v>
      </c>
      <c r="B304" s="12">
        <v>3639</v>
      </c>
      <c r="C304" s="12" t="s">
        <v>362</v>
      </c>
      <c r="D304" s="128">
        <v>0</v>
      </c>
      <c r="E304" s="15">
        <v>1100000</v>
      </c>
      <c r="F304" s="15">
        <v>-485700</v>
      </c>
      <c r="G304" s="128">
        <f>SUM(D304:F304)</f>
        <v>614300</v>
      </c>
      <c r="H304" s="128">
        <v>614280</v>
      </c>
      <c r="I304" s="13">
        <f t="shared" si="25"/>
        <v>99.99674426176135</v>
      </c>
      <c r="K304"/>
    </row>
    <row r="305" spans="1:11" ht="12.75">
      <c r="A305" s="98">
        <v>201605</v>
      </c>
      <c r="B305" s="100">
        <v>2219</v>
      </c>
      <c r="C305" s="120" t="s">
        <v>250</v>
      </c>
      <c r="D305" s="20">
        <v>5000000</v>
      </c>
      <c r="E305" s="15">
        <v>1000000</v>
      </c>
      <c r="F305" s="15">
        <v>-440800</v>
      </c>
      <c r="G305" s="15">
        <f aca="true" t="shared" si="26" ref="G305:G310">SUM(D305:F305)</f>
        <v>5559200</v>
      </c>
      <c r="H305" s="13">
        <v>5555911.8</v>
      </c>
      <c r="I305" s="13">
        <f t="shared" si="25"/>
        <v>99.94085120161174</v>
      </c>
      <c r="K305"/>
    </row>
    <row r="306" spans="1:11" ht="12.75">
      <c r="A306" s="106">
        <v>201619</v>
      </c>
      <c r="B306" s="111">
        <v>3419</v>
      </c>
      <c r="C306" s="121" t="s">
        <v>349</v>
      </c>
      <c r="D306" s="20">
        <v>1000000</v>
      </c>
      <c r="E306" s="13">
        <v>570000</v>
      </c>
      <c r="F306" s="13">
        <v>-149400</v>
      </c>
      <c r="G306" s="15">
        <f t="shared" si="26"/>
        <v>1420600</v>
      </c>
      <c r="H306" s="13">
        <v>1420536.55</v>
      </c>
      <c r="I306" s="13">
        <f t="shared" si="25"/>
        <v>99.99553357736168</v>
      </c>
      <c r="K306"/>
    </row>
    <row r="307" spans="1:8" ht="12.75">
      <c r="A307" s="106">
        <v>201621</v>
      </c>
      <c r="B307" s="111"/>
      <c r="C307" s="121" t="s">
        <v>350</v>
      </c>
      <c r="D307" s="20">
        <v>500000</v>
      </c>
      <c r="E307" s="108"/>
      <c r="F307" s="128">
        <v>-500000</v>
      </c>
      <c r="G307" s="15">
        <f t="shared" si="26"/>
        <v>0</v>
      </c>
      <c r="H307" s="128">
        <v>0</v>
      </c>
    </row>
    <row r="308" spans="1:9" ht="12.75">
      <c r="A308" s="106">
        <v>201624</v>
      </c>
      <c r="B308" s="118">
        <v>3639</v>
      </c>
      <c r="C308" s="121" t="s">
        <v>351</v>
      </c>
      <c r="D308" s="20">
        <v>500000</v>
      </c>
      <c r="E308" s="15"/>
      <c r="F308" s="13">
        <v>-325800</v>
      </c>
      <c r="G308" s="15">
        <f t="shared" si="26"/>
        <v>174200</v>
      </c>
      <c r="H308" s="13">
        <v>174156.11</v>
      </c>
      <c r="I308" s="13">
        <f t="shared" si="25"/>
        <v>99.97480482204362</v>
      </c>
    </row>
    <row r="309" spans="1:9" ht="12.75">
      <c r="A309" s="106">
        <v>201701</v>
      </c>
      <c r="B309" s="118">
        <v>2341</v>
      </c>
      <c r="C309" s="121" t="s">
        <v>399</v>
      </c>
      <c r="D309" s="20">
        <v>500000</v>
      </c>
      <c r="E309" s="15">
        <v>100000</v>
      </c>
      <c r="F309" s="13">
        <v>-57700</v>
      </c>
      <c r="G309" s="15">
        <f t="shared" si="26"/>
        <v>542300</v>
      </c>
      <c r="H309" s="13">
        <v>542272</v>
      </c>
      <c r="I309" s="13">
        <f t="shared" si="25"/>
        <v>99.99483680619583</v>
      </c>
    </row>
    <row r="310" spans="1:9" ht="12.75">
      <c r="A310" s="106">
        <v>201705</v>
      </c>
      <c r="B310" s="118">
        <v>3639</v>
      </c>
      <c r="C310" s="121" t="s">
        <v>352</v>
      </c>
      <c r="D310" s="20">
        <v>2000000</v>
      </c>
      <c r="E310" s="15">
        <v>-1720000</v>
      </c>
      <c r="F310" s="13">
        <v>-135700</v>
      </c>
      <c r="G310" s="15">
        <f t="shared" si="26"/>
        <v>144300</v>
      </c>
      <c r="H310" s="13">
        <v>144221</v>
      </c>
      <c r="I310" s="13">
        <f t="shared" si="25"/>
        <v>99.94525294525295</v>
      </c>
    </row>
    <row r="311" spans="1:9" ht="12.75">
      <c r="A311" s="106">
        <v>201714</v>
      </c>
      <c r="B311" s="114">
        <v>2219</v>
      </c>
      <c r="C311" s="12" t="s">
        <v>370</v>
      </c>
      <c r="D311" s="20">
        <v>0</v>
      </c>
      <c r="E311" s="13">
        <v>200000</v>
      </c>
      <c r="F311" s="15">
        <v>-147500</v>
      </c>
      <c r="G311" s="15">
        <f aca="true" t="shared" si="27" ref="G311:G316">SUM(D311:F311)</f>
        <v>52500</v>
      </c>
      <c r="H311" s="13">
        <v>52428</v>
      </c>
      <c r="I311" s="13">
        <f t="shared" si="25"/>
        <v>99.86285714285714</v>
      </c>
    </row>
    <row r="312" spans="1:9" ht="12.75">
      <c r="A312" s="106">
        <v>201717</v>
      </c>
      <c r="B312" s="132">
        <v>3326</v>
      </c>
      <c r="C312" s="121" t="s">
        <v>404</v>
      </c>
      <c r="D312" s="20"/>
      <c r="E312" s="13">
        <v>1000000</v>
      </c>
      <c r="F312" s="15">
        <v>-100000</v>
      </c>
      <c r="G312" s="15">
        <f t="shared" si="27"/>
        <v>900000</v>
      </c>
      <c r="H312" s="13">
        <v>899841</v>
      </c>
      <c r="I312" s="13">
        <f t="shared" si="25"/>
        <v>99.98233333333333</v>
      </c>
    </row>
    <row r="313" spans="1:9" ht="12.75">
      <c r="A313" s="106">
        <v>201719</v>
      </c>
      <c r="B313" s="132">
        <v>3114</v>
      </c>
      <c r="C313" s="121" t="s">
        <v>407</v>
      </c>
      <c r="D313" s="20"/>
      <c r="E313" s="13">
        <v>140000</v>
      </c>
      <c r="F313" s="15">
        <v>-134500</v>
      </c>
      <c r="G313" s="15">
        <f t="shared" si="27"/>
        <v>5500</v>
      </c>
      <c r="H313" s="13">
        <v>5445</v>
      </c>
      <c r="I313" s="13">
        <f t="shared" si="25"/>
        <v>99</v>
      </c>
    </row>
    <row r="314" spans="1:9" ht="12.75">
      <c r="A314" s="106">
        <v>201720</v>
      </c>
      <c r="B314" s="132">
        <v>3419</v>
      </c>
      <c r="C314" s="121" t="s">
        <v>408</v>
      </c>
      <c r="D314" s="20"/>
      <c r="E314" s="13">
        <v>220000</v>
      </c>
      <c r="F314" s="15">
        <v>-214500</v>
      </c>
      <c r="G314" s="15">
        <f t="shared" si="27"/>
        <v>5500</v>
      </c>
      <c r="H314" s="13">
        <v>5445</v>
      </c>
      <c r="I314" s="13">
        <f t="shared" si="25"/>
        <v>99</v>
      </c>
    </row>
    <row r="315" spans="1:9" ht="12.75">
      <c r="A315" s="106">
        <v>201721</v>
      </c>
      <c r="B315" s="132">
        <v>3419</v>
      </c>
      <c r="C315" s="121" t="s">
        <v>409</v>
      </c>
      <c r="D315" s="20"/>
      <c r="E315" s="13">
        <v>150000</v>
      </c>
      <c r="F315" s="15">
        <v>-144500</v>
      </c>
      <c r="G315" s="15">
        <f t="shared" si="27"/>
        <v>5500</v>
      </c>
      <c r="H315" s="13">
        <v>5445</v>
      </c>
      <c r="I315" s="13">
        <f t="shared" si="25"/>
        <v>99</v>
      </c>
    </row>
    <row r="316" spans="1:8" ht="12.75">
      <c r="A316" s="24">
        <v>201723</v>
      </c>
      <c r="B316" s="24">
        <v>3631</v>
      </c>
      <c r="C316" s="22" t="s">
        <v>431</v>
      </c>
      <c r="D316" s="20"/>
      <c r="E316" s="13">
        <v>300000</v>
      </c>
      <c r="F316" s="15">
        <v>-300000</v>
      </c>
      <c r="G316" s="15">
        <f t="shared" si="27"/>
        <v>0</v>
      </c>
      <c r="H316" s="13"/>
    </row>
    <row r="317" spans="1:8" ht="12.75">
      <c r="A317" s="98"/>
      <c r="B317" s="100"/>
      <c r="C317" s="100"/>
      <c r="D317" s="20"/>
      <c r="E317" s="15"/>
      <c r="G317" s="15"/>
      <c r="H317" s="13"/>
    </row>
    <row r="318" spans="1:9" ht="12.75">
      <c r="A318" s="59"/>
      <c r="B318" s="49"/>
      <c r="C318" s="60"/>
      <c r="D318" s="61"/>
      <c r="E318" s="61"/>
      <c r="F318" s="61"/>
      <c r="G318" s="62"/>
      <c r="H318" s="61"/>
      <c r="I318" s="63"/>
    </row>
    <row r="319" spans="1:9" s="14" customFormat="1" ht="12.75">
      <c r="A319" s="64"/>
      <c r="B319" s="65"/>
      <c r="C319" s="66" t="s">
        <v>92</v>
      </c>
      <c r="D319" s="67">
        <f>D5+D9+D14+D20+D63+D98+D122+D128+D150+D159+D168+D171+D174+D186+D195+D211+D213+D221</f>
        <v>162751364</v>
      </c>
      <c r="E319" s="67">
        <f>E5+E9+E14+E20+E63+E98+E122+E128+E150+E159+E168+E171+E174+E186+E195+E211+E213+E221</f>
        <v>24412351.34</v>
      </c>
      <c r="F319" s="67">
        <f>F5+F9+F14+F20+F63+F98+F122+F128+F150+F159+F168+F171+F174+F186+F195+F211+F213+F221</f>
        <v>-25753675.240000002</v>
      </c>
      <c r="G319" s="67">
        <f>G5+G9+G14+G20+G63+G98+G122+G128+G150+G159+G168+G171+G174+G186+G195+G211+G213+G221</f>
        <v>160410040.10000002</v>
      </c>
      <c r="H319" s="67">
        <f>H5+H9+H14+H20+H63+H98+H122+H128+H150+H159+H168+H171+H174+H186+H195+H213+H221</f>
        <v>160334010.76999998</v>
      </c>
      <c r="I319" s="68">
        <f>SUM(H319/G319)*100</f>
        <v>99.95260313509513</v>
      </c>
    </row>
    <row r="320" ht="12.75">
      <c r="H320" s="13"/>
    </row>
    <row r="321" ht="12.75">
      <c r="H321" s="13"/>
    </row>
    <row r="322" ht="12.75">
      <c r="H322" s="13"/>
    </row>
  </sheetData>
  <sheetProtection selectLockedCells="1" selectUnlockedCells="1"/>
  <printOptions gridLines="1"/>
  <pageMargins left="0.31496062992125984" right="0.31496062992125984" top="0.3937007874015748" bottom="0.3937007874015748" header="0.1968503937007874" footer="0.1968503937007874"/>
  <pageSetup horizontalDpi="600" verticalDpi="600" orientation="landscape" paperSize="9" r:id="rId2"/>
  <headerFooter alignWithMargins="0"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32"/>
  <sheetViews>
    <sheetView zoomScalePageLayoutView="0" workbookViewId="0" topLeftCell="A1">
      <selection activeCell="A5" sqref="A5"/>
    </sheetView>
  </sheetViews>
  <sheetFormatPr defaultColWidth="9.140625" defaultRowHeight="12.75"/>
  <cols>
    <col min="4" max="4" width="14.00390625" style="0" customWidth="1"/>
    <col min="5" max="5" width="24.8515625" style="0" customWidth="1"/>
    <col min="6" max="6" width="30.28125" style="0" customWidth="1"/>
  </cols>
  <sheetData>
    <row r="8" spans="4:8" ht="12.75">
      <c r="D8" s="70"/>
      <c r="E8" s="70"/>
      <c r="F8" s="70"/>
      <c r="G8" s="70"/>
      <c r="H8" s="70"/>
    </row>
    <row r="9" spans="4:8" ht="12.75">
      <c r="D9" s="70"/>
      <c r="E9" s="70"/>
      <c r="F9" s="70"/>
      <c r="G9" s="70"/>
      <c r="H9" s="70"/>
    </row>
    <row r="10" spans="4:8" ht="12.75">
      <c r="D10" s="70"/>
      <c r="E10" s="70"/>
      <c r="F10" s="70"/>
      <c r="G10" s="70"/>
      <c r="H10" s="70"/>
    </row>
    <row r="11" spans="4:8" ht="12.75">
      <c r="D11" s="70"/>
      <c r="E11" s="70"/>
      <c r="F11" s="70"/>
      <c r="G11" s="70"/>
      <c r="H11" s="70"/>
    </row>
    <row r="12" spans="4:8" ht="18">
      <c r="D12" s="70"/>
      <c r="E12" s="73" t="s">
        <v>156</v>
      </c>
      <c r="F12" s="70"/>
      <c r="G12" s="70"/>
      <c r="H12" s="70"/>
    </row>
    <row r="13" spans="4:8" ht="12.75">
      <c r="D13" s="70"/>
      <c r="E13" s="70"/>
      <c r="F13" s="70"/>
      <c r="G13" s="70"/>
      <c r="H13" s="70"/>
    </row>
    <row r="14" spans="4:8" ht="18">
      <c r="D14" s="70"/>
      <c r="E14" s="74" t="s">
        <v>446</v>
      </c>
      <c r="F14" s="70"/>
      <c r="G14" s="70"/>
      <c r="H14" s="70"/>
    </row>
    <row r="15" spans="4:8" ht="12.75">
      <c r="D15" s="70"/>
      <c r="E15" s="70"/>
      <c r="F15" s="70"/>
      <c r="G15" s="70"/>
      <c r="H15" s="70"/>
    </row>
    <row r="16" spans="4:8" ht="15.75">
      <c r="D16" s="70"/>
      <c r="E16" s="75" t="s">
        <v>48</v>
      </c>
      <c r="F16" s="76">
        <f>'Příjmy a financování'!I147</f>
        <v>141507694.62</v>
      </c>
      <c r="G16" s="70"/>
      <c r="H16" s="115">
        <f>'Příjmy a financování'!I147/'Příjmy a financování'!H147</f>
        <v>1.0001500686334852</v>
      </c>
    </row>
    <row r="17" spans="4:8" ht="15.75">
      <c r="D17" s="70"/>
      <c r="E17" s="77" t="s">
        <v>92</v>
      </c>
      <c r="F17" s="78">
        <f>Výdaje!H319</f>
        <v>160334010.76999998</v>
      </c>
      <c r="G17" s="70"/>
      <c r="H17" s="115">
        <f>Výdaje!H319/Výdaje!G319</f>
        <v>0.9995260313509513</v>
      </c>
    </row>
    <row r="18" spans="4:8" ht="12.75">
      <c r="D18" s="70"/>
      <c r="E18" s="70"/>
      <c r="F18" s="70"/>
      <c r="G18" s="70"/>
      <c r="H18" s="70"/>
    </row>
    <row r="19" spans="4:8" ht="15.75">
      <c r="D19" s="70"/>
      <c r="E19" s="75" t="s">
        <v>93</v>
      </c>
      <c r="F19" s="76">
        <f>F16-F17</f>
        <v>-18826316.149999976</v>
      </c>
      <c r="G19" s="70"/>
      <c r="H19" s="70"/>
    </row>
    <row r="20" spans="4:8" ht="15.75">
      <c r="D20" s="70"/>
      <c r="E20" s="75" t="s">
        <v>94</v>
      </c>
      <c r="F20" s="76">
        <f>-F19</f>
        <v>18826316.149999976</v>
      </c>
      <c r="G20" s="70"/>
      <c r="H20" s="70"/>
    </row>
    <row r="21" spans="4:8" ht="12.75">
      <c r="D21" s="70"/>
      <c r="E21" s="70"/>
      <c r="F21" s="70"/>
      <c r="G21" s="70"/>
      <c r="H21" s="70"/>
    </row>
    <row r="22" spans="4:8" ht="12.75">
      <c r="D22" s="70"/>
      <c r="E22" s="70"/>
      <c r="F22" s="70"/>
      <c r="G22" s="70"/>
      <c r="H22" s="70"/>
    </row>
    <row r="23" spans="4:8" ht="12.75">
      <c r="D23" s="70"/>
      <c r="E23" s="70"/>
      <c r="F23" s="70"/>
      <c r="G23" s="70"/>
      <c r="H23" s="70"/>
    </row>
    <row r="24" spans="4:8" ht="12.75">
      <c r="D24" s="70"/>
      <c r="E24" s="70"/>
      <c r="F24" s="70"/>
      <c r="G24" s="70"/>
      <c r="H24" s="70"/>
    </row>
    <row r="25" spans="4:8" ht="12.75">
      <c r="D25" s="70"/>
      <c r="E25" s="70"/>
      <c r="F25" s="70"/>
      <c r="G25" s="70"/>
      <c r="H25" s="70"/>
    </row>
    <row r="30" ht="12.75">
      <c r="B30" t="s">
        <v>95</v>
      </c>
    </row>
    <row r="32" ht="15">
      <c r="A32" s="134" t="s">
        <v>447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3.57421875" style="0" customWidth="1"/>
    <col min="3" max="3" width="14.421875" style="0" customWidth="1"/>
  </cols>
  <sheetData/>
  <sheetProtection/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33.57421875" style="0" customWidth="1"/>
    <col min="2" max="2" width="12.00390625" style="0" customWidth="1"/>
  </cols>
  <sheetData>
    <row r="1" ht="12.75">
      <c r="B1" t="s">
        <v>256</v>
      </c>
    </row>
    <row r="2" spans="1:2" ht="12.75">
      <c r="A2" s="109" t="s">
        <v>286</v>
      </c>
      <c r="B2" s="110">
        <f>'Příjmy a financování'!I5/1000</f>
        <v>82287.20552000002</v>
      </c>
    </row>
    <row r="3" spans="1:2" ht="12.75">
      <c r="A3" s="109" t="s">
        <v>287</v>
      </c>
      <c r="B3" s="110">
        <f>'Příjmy a financování'!I26/1000</f>
        <v>24058.55961</v>
      </c>
    </row>
    <row r="4" spans="1:2" ht="12.75">
      <c r="A4" s="109" t="s">
        <v>288</v>
      </c>
      <c r="B4" s="110">
        <f>'Příjmy a financování'!I90/1000</f>
        <v>23654.05955</v>
      </c>
    </row>
    <row r="5" spans="1:2" ht="12.75">
      <c r="A5" s="109" t="s">
        <v>289</v>
      </c>
      <c r="B5" s="110">
        <f>'Příjmy a financování'!I96/1000</f>
        <v>11507.869939999997</v>
      </c>
    </row>
    <row r="6" ht="12.75">
      <c r="B6" s="110"/>
    </row>
    <row r="7" spans="1:2" ht="12.75">
      <c r="A7" s="24" t="s">
        <v>290</v>
      </c>
      <c r="B7" s="110">
        <f>Výdaje!H5/1000</f>
        <v>159.2044</v>
      </c>
    </row>
    <row r="8" spans="1:2" ht="12.75">
      <c r="A8" s="24" t="s">
        <v>272</v>
      </c>
      <c r="B8" s="110">
        <f>Výdaje!H9/1000</f>
        <v>2961.5792199999996</v>
      </c>
    </row>
    <row r="9" spans="1:2" ht="12.75">
      <c r="A9" s="24" t="s">
        <v>273</v>
      </c>
      <c r="B9" s="110">
        <f>Výdaje!H14/1000</f>
        <v>519.163</v>
      </c>
    </row>
    <row r="10" spans="1:2" ht="12.75">
      <c r="A10" s="24" t="s">
        <v>274</v>
      </c>
      <c r="B10" s="110">
        <f>Výdaje!H20/1000</f>
        <v>10957.6948</v>
      </c>
    </row>
    <row r="11" spans="1:2" ht="12.75">
      <c r="A11" s="24" t="s">
        <v>275</v>
      </c>
      <c r="B11" s="110">
        <f>Výdaje!H63/1000</f>
        <v>6755.77304</v>
      </c>
    </row>
    <row r="12" spans="1:2" ht="12.75">
      <c r="A12" s="24" t="s">
        <v>276</v>
      </c>
      <c r="B12" s="110">
        <f>Výdaje!H98/1000</f>
        <v>4183.41392</v>
      </c>
    </row>
    <row r="13" spans="1:2" ht="12.75">
      <c r="A13" s="24" t="s">
        <v>277</v>
      </c>
      <c r="B13" s="110">
        <f>Výdaje!H122/1000</f>
        <v>2082.917</v>
      </c>
    </row>
    <row r="14" spans="1:2" ht="12.75">
      <c r="A14" s="24" t="s">
        <v>278</v>
      </c>
      <c r="B14" s="110">
        <f>Výdaje!H128/1000</f>
        <v>13939.123119999998</v>
      </c>
    </row>
    <row r="15" spans="1:2" ht="12.75">
      <c r="A15" s="24" t="s">
        <v>279</v>
      </c>
      <c r="B15" s="110">
        <f>Výdaje!H150/1000</f>
        <v>8462.395390000001</v>
      </c>
    </row>
    <row r="16" spans="1:2" ht="12.75">
      <c r="A16" s="24" t="s">
        <v>280</v>
      </c>
      <c r="B16" s="110">
        <f>Výdaje!H159/1000</f>
        <v>3799</v>
      </c>
    </row>
    <row r="17" spans="1:2" ht="12.75">
      <c r="A17" s="24" t="s">
        <v>281</v>
      </c>
      <c r="B17" s="110">
        <f>Výdaje!H168/1000</f>
        <v>2640.08133</v>
      </c>
    </row>
    <row r="18" spans="1:2" ht="12.75">
      <c r="A18" s="24" t="s">
        <v>282</v>
      </c>
      <c r="B18" s="110">
        <f>Výdaje!H171/1000</f>
        <v>367.42881</v>
      </c>
    </row>
    <row r="19" spans="1:2" ht="12.75">
      <c r="A19" s="24" t="s">
        <v>283</v>
      </c>
      <c r="B19" s="110">
        <f>Výdaje!H174/1000</f>
        <v>18830.264609999995</v>
      </c>
    </row>
    <row r="20" spans="1:2" ht="12.75">
      <c r="A20" s="24" t="s">
        <v>284</v>
      </c>
      <c r="B20" s="110">
        <f>Výdaje!H186/1000</f>
        <v>10286.31718</v>
      </c>
    </row>
    <row r="21" spans="1:2" ht="12.75">
      <c r="A21" s="24" t="s">
        <v>285</v>
      </c>
      <c r="B21" s="110">
        <f>Výdaje!H195/1000</f>
        <v>322.8567</v>
      </c>
    </row>
    <row r="22" spans="1:2" ht="12.75">
      <c r="A22" s="24" t="s">
        <v>257</v>
      </c>
      <c r="B22" s="110">
        <f>Výdaje!H213/1000</f>
        <v>270.8186</v>
      </c>
    </row>
    <row r="23" spans="1:2" ht="12.75">
      <c r="A23" s="94" t="s">
        <v>258</v>
      </c>
      <c r="B23" s="110">
        <f>Výdaje!H221/1000</f>
        <v>73795.97965000001</v>
      </c>
    </row>
    <row r="25" spans="1:2" ht="12.75">
      <c r="A25" s="94" t="s">
        <v>260</v>
      </c>
      <c r="B25" s="110">
        <f>Výdaje!H223/1000</f>
        <v>2000.41019</v>
      </c>
    </row>
    <row r="26" spans="1:2" ht="12.75">
      <c r="A26" s="24" t="s">
        <v>110</v>
      </c>
      <c r="B26" s="110">
        <f>Výdaje!H236/1000</f>
        <v>11650.068</v>
      </c>
    </row>
    <row r="27" spans="1:2" ht="12.75">
      <c r="A27" s="24" t="s">
        <v>259</v>
      </c>
      <c r="B27" s="110">
        <f>(Výdaje!H253+Výdaje!H254+Výdaje!H256+Výdaje!H257+Výdaje!H258)/1000</f>
        <v>4272.0130500000005</v>
      </c>
    </row>
    <row r="28" spans="1:2" ht="12.75">
      <c r="A28" s="24" t="s">
        <v>120</v>
      </c>
      <c r="B28" s="110">
        <f>Výdaje!H260/1000</f>
        <v>2295.6804500000003</v>
      </c>
    </row>
    <row r="29" spans="1:2" ht="12.75">
      <c r="A29" s="24" t="s">
        <v>117</v>
      </c>
      <c r="B29" s="110">
        <f>Výdaje!H271/1000</f>
        <v>14899.76455</v>
      </c>
    </row>
    <row r="30" spans="1:2" ht="12.75">
      <c r="A30" s="24" t="s">
        <v>383</v>
      </c>
      <c r="B30" s="110">
        <f>Výdaje!H284/1000</f>
        <v>24884.80251</v>
      </c>
    </row>
    <row r="31" spans="1:2" ht="12.75">
      <c r="A31" s="24" t="s">
        <v>346</v>
      </c>
      <c r="B31" s="110">
        <f>Výdaje!H293/1000</f>
        <v>4373.25944</v>
      </c>
    </row>
    <row r="32" spans="1:2" ht="12.75">
      <c r="A32" s="24" t="s">
        <v>121</v>
      </c>
      <c r="B32" s="110">
        <f>Výdaje!H303/1000</f>
        <v>9419.98146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Věra</dc:creator>
  <cp:keywords/>
  <dc:description/>
  <cp:lastModifiedBy>Věra Pokorná</cp:lastModifiedBy>
  <cp:lastPrinted>2018-01-10T13:55:23Z</cp:lastPrinted>
  <dcterms:created xsi:type="dcterms:W3CDTF">2013-10-03T12:09:10Z</dcterms:created>
  <dcterms:modified xsi:type="dcterms:W3CDTF">2018-01-10T15:01:21Z</dcterms:modified>
  <cp:category/>
  <cp:version/>
  <cp:contentType/>
  <cp:contentStatus/>
</cp:coreProperties>
</file>