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ecidova\Documents\Dokumenty\001-0754-23 Rampa u MŠ Velká Bíteš\"/>
    </mc:Choice>
  </mc:AlternateContent>
  <xr:revisionPtr revIDLastSave="0" documentId="13_ncr:40019_{BC7F4688-EEB0-4E50-A5D6-E85E62E35B30}" xr6:coauthVersionLast="47" xr6:coauthVersionMax="47" xr10:uidLastSave="{00000000-0000-0000-0000-000000000000}"/>
  <bookViews>
    <workbookView xWindow="-120" yWindow="-120" windowWidth="29040" windowHeight="17640" activeTab="1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Pol'!$A$1:$U$114</definedName>
    <definedName name="_xlnm.Print_Area" localSheetId="1">Stavba!$A$1:$J$59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 fullCalcOnLoad="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8" i="1" l="1"/>
  <c r="I57" i="1"/>
  <c r="I56" i="1"/>
  <c r="I55" i="1"/>
  <c r="I54" i="1"/>
  <c r="I53" i="1"/>
  <c r="I52" i="1"/>
  <c r="I51" i="1"/>
  <c r="I50" i="1"/>
  <c r="I49" i="1"/>
  <c r="I48" i="1"/>
  <c r="I47" i="1"/>
  <c r="G39" i="1"/>
  <c r="F39" i="1"/>
  <c r="G104" i="12"/>
  <c r="AC104" i="12"/>
  <c r="AD104" i="12"/>
  <c r="BA102" i="12"/>
  <c r="BA100" i="12"/>
  <c r="BA98" i="12"/>
  <c r="BA95" i="12"/>
  <c r="BA93" i="12"/>
  <c r="BA91" i="12"/>
  <c r="F9" i="12"/>
  <c r="G9" i="12"/>
  <c r="G8" i="12" s="1"/>
  <c r="I9" i="12"/>
  <c r="I8" i="12" s="1"/>
  <c r="K9" i="12"/>
  <c r="K8" i="12" s="1"/>
  <c r="O9" i="12"/>
  <c r="O8" i="12" s="1"/>
  <c r="Q9" i="12"/>
  <c r="Q8" i="12" s="1"/>
  <c r="U9" i="12"/>
  <c r="U8" i="12" s="1"/>
  <c r="F10" i="12"/>
  <c r="G10" i="12"/>
  <c r="M10" i="12" s="1"/>
  <c r="I10" i="12"/>
  <c r="K10" i="12"/>
  <c r="O10" i="12"/>
  <c r="Q10" i="12"/>
  <c r="U10" i="12"/>
  <c r="F11" i="12"/>
  <c r="G11" i="12"/>
  <c r="M11" i="12" s="1"/>
  <c r="I11" i="12"/>
  <c r="K11" i="12"/>
  <c r="O11" i="12"/>
  <c r="Q11" i="12"/>
  <c r="U11" i="12"/>
  <c r="F12" i="12"/>
  <c r="G12" i="12"/>
  <c r="M12" i="12" s="1"/>
  <c r="I12" i="12"/>
  <c r="K12" i="12"/>
  <c r="O12" i="12"/>
  <c r="Q12" i="12"/>
  <c r="U12" i="12"/>
  <c r="F13" i="12"/>
  <c r="G13" i="12"/>
  <c r="M13" i="12" s="1"/>
  <c r="I13" i="12"/>
  <c r="K13" i="12"/>
  <c r="O13" i="12"/>
  <c r="Q13" i="12"/>
  <c r="U13" i="12"/>
  <c r="F15" i="12"/>
  <c r="G15" i="12"/>
  <c r="M15" i="12" s="1"/>
  <c r="I15" i="12"/>
  <c r="I14" i="12" s="1"/>
  <c r="K15" i="12"/>
  <c r="K14" i="12" s="1"/>
  <c r="O15" i="12"/>
  <c r="O14" i="12" s="1"/>
  <c r="Q15" i="12"/>
  <c r="Q14" i="12" s="1"/>
  <c r="U15" i="12"/>
  <c r="U14" i="12" s="1"/>
  <c r="F16" i="12"/>
  <c r="G16" i="12"/>
  <c r="M16" i="12" s="1"/>
  <c r="I16" i="12"/>
  <c r="K16" i="12"/>
  <c r="O16" i="12"/>
  <c r="Q16" i="12"/>
  <c r="U16" i="12"/>
  <c r="F17" i="12"/>
  <c r="G17" i="12"/>
  <c r="M17" i="12" s="1"/>
  <c r="I17" i="12"/>
  <c r="K17" i="12"/>
  <c r="O17" i="12"/>
  <c r="Q17" i="12"/>
  <c r="U17" i="12"/>
  <c r="F18" i="12"/>
  <c r="G18" i="12"/>
  <c r="M18" i="12" s="1"/>
  <c r="I18" i="12"/>
  <c r="K18" i="12"/>
  <c r="O18" i="12"/>
  <c r="Q18" i="12"/>
  <c r="U18" i="12"/>
  <c r="F19" i="12"/>
  <c r="G19" i="12"/>
  <c r="M19" i="12" s="1"/>
  <c r="I19" i="12"/>
  <c r="K19" i="12"/>
  <c r="O19" i="12"/>
  <c r="Q19" i="12"/>
  <c r="U19" i="12"/>
  <c r="F20" i="12"/>
  <c r="G20" i="12"/>
  <c r="M20" i="12" s="1"/>
  <c r="I20" i="12"/>
  <c r="K20" i="12"/>
  <c r="O20" i="12"/>
  <c r="Q20" i="12"/>
  <c r="U20" i="12"/>
  <c r="F22" i="12"/>
  <c r="G22" i="12" s="1"/>
  <c r="I22" i="12"/>
  <c r="I21" i="12" s="1"/>
  <c r="K22" i="12"/>
  <c r="K21" i="12" s="1"/>
  <c r="O22" i="12"/>
  <c r="O21" i="12" s="1"/>
  <c r="Q22" i="12"/>
  <c r="Q21" i="12" s="1"/>
  <c r="U22" i="12"/>
  <c r="U21" i="12" s="1"/>
  <c r="F23" i="12"/>
  <c r="G23" i="12" s="1"/>
  <c r="M23" i="12" s="1"/>
  <c r="I23" i="12"/>
  <c r="K23" i="12"/>
  <c r="O23" i="12"/>
  <c r="Q23" i="12"/>
  <c r="U23" i="12"/>
  <c r="F24" i="12"/>
  <c r="G24" i="12" s="1"/>
  <c r="M24" i="12" s="1"/>
  <c r="I24" i="12"/>
  <c r="K24" i="12"/>
  <c r="O24" i="12"/>
  <c r="Q24" i="12"/>
  <c r="U24" i="12"/>
  <c r="F25" i="12"/>
  <c r="G25" i="12"/>
  <c r="M25" i="12" s="1"/>
  <c r="I25" i="12"/>
  <c r="K25" i="12"/>
  <c r="O25" i="12"/>
  <c r="Q25" i="12"/>
  <c r="U25" i="12"/>
  <c r="F27" i="12"/>
  <c r="G27" i="12" s="1"/>
  <c r="I27" i="12"/>
  <c r="I26" i="12" s="1"/>
  <c r="K27" i="12"/>
  <c r="K26" i="12" s="1"/>
  <c r="O27" i="12"/>
  <c r="O26" i="12" s="1"/>
  <c r="Q27" i="12"/>
  <c r="Q26" i="12" s="1"/>
  <c r="U27" i="12"/>
  <c r="U26" i="12" s="1"/>
  <c r="F28" i="12"/>
  <c r="G28" i="12" s="1"/>
  <c r="M28" i="12" s="1"/>
  <c r="I28" i="12"/>
  <c r="K28" i="12"/>
  <c r="O28" i="12"/>
  <c r="Q28" i="12"/>
  <c r="U28" i="12"/>
  <c r="F29" i="12"/>
  <c r="G29" i="12" s="1"/>
  <c r="M29" i="12" s="1"/>
  <c r="I29" i="12"/>
  <c r="K29" i="12"/>
  <c r="O29" i="12"/>
  <c r="Q29" i="12"/>
  <c r="U29" i="12"/>
  <c r="F30" i="12"/>
  <c r="G30" i="12" s="1"/>
  <c r="M30" i="12" s="1"/>
  <c r="I30" i="12"/>
  <c r="K30" i="12"/>
  <c r="O30" i="12"/>
  <c r="Q30" i="12"/>
  <c r="U30" i="12"/>
  <c r="F31" i="12"/>
  <c r="G31" i="12"/>
  <c r="M31" i="12" s="1"/>
  <c r="I31" i="12"/>
  <c r="K31" i="12"/>
  <c r="O31" i="12"/>
  <c r="Q31" i="12"/>
  <c r="U31" i="12"/>
  <c r="F32" i="12"/>
  <c r="G32" i="12"/>
  <c r="M32" i="12" s="1"/>
  <c r="I32" i="12"/>
  <c r="K32" i="12"/>
  <c r="O32" i="12"/>
  <c r="Q32" i="12"/>
  <c r="U32" i="12"/>
  <c r="F33" i="12"/>
  <c r="G33" i="12"/>
  <c r="M33" i="12" s="1"/>
  <c r="I33" i="12"/>
  <c r="K33" i="12"/>
  <c r="O33" i="12"/>
  <c r="Q33" i="12"/>
  <c r="U33" i="12"/>
  <c r="F34" i="12"/>
  <c r="G34" i="12"/>
  <c r="M34" i="12" s="1"/>
  <c r="I34" i="12"/>
  <c r="K34" i="12"/>
  <c r="O34" i="12"/>
  <c r="Q34" i="12"/>
  <c r="U34" i="12"/>
  <c r="F35" i="12"/>
  <c r="G35" i="12"/>
  <c r="M35" i="12" s="1"/>
  <c r="I35" i="12"/>
  <c r="K35" i="12"/>
  <c r="O35" i="12"/>
  <c r="Q35" i="12"/>
  <c r="U35" i="12"/>
  <c r="F36" i="12"/>
  <c r="G36" i="12"/>
  <c r="M36" i="12" s="1"/>
  <c r="I36" i="12"/>
  <c r="K36" i="12"/>
  <c r="O36" i="12"/>
  <c r="Q36" i="12"/>
  <c r="U36" i="12"/>
  <c r="F37" i="12"/>
  <c r="G37" i="12"/>
  <c r="M37" i="12" s="1"/>
  <c r="I37" i="12"/>
  <c r="K37" i="12"/>
  <c r="O37" i="12"/>
  <c r="Q37" i="12"/>
  <c r="U37" i="12"/>
  <c r="F39" i="12"/>
  <c r="G39" i="12"/>
  <c r="G38" i="12" s="1"/>
  <c r="I39" i="12"/>
  <c r="I38" i="12" s="1"/>
  <c r="K39" i="12"/>
  <c r="K38" i="12" s="1"/>
  <c r="O39" i="12"/>
  <c r="O38" i="12" s="1"/>
  <c r="Q39" i="12"/>
  <c r="Q38" i="12" s="1"/>
  <c r="U39" i="12"/>
  <c r="U38" i="12" s="1"/>
  <c r="F40" i="12"/>
  <c r="G40" i="12"/>
  <c r="M40" i="12" s="1"/>
  <c r="I40" i="12"/>
  <c r="K40" i="12"/>
  <c r="O40" i="12"/>
  <c r="Q40" i="12"/>
  <c r="U40" i="12"/>
  <c r="F41" i="12"/>
  <c r="G41" i="12"/>
  <c r="M41" i="12" s="1"/>
  <c r="I41" i="12"/>
  <c r="K41" i="12"/>
  <c r="O41" i="12"/>
  <c r="Q41" i="12"/>
  <c r="U41" i="12"/>
  <c r="F42" i="12"/>
  <c r="G42" i="12"/>
  <c r="M42" i="12" s="1"/>
  <c r="I42" i="12"/>
  <c r="K42" i="12"/>
  <c r="O42" i="12"/>
  <c r="Q42" i="12"/>
  <c r="U42" i="12"/>
  <c r="F43" i="12"/>
  <c r="G43" i="12"/>
  <c r="M43" i="12" s="1"/>
  <c r="I43" i="12"/>
  <c r="K43" i="12"/>
  <c r="O43" i="12"/>
  <c r="Q43" i="12"/>
  <c r="U43" i="12"/>
  <c r="F45" i="12"/>
  <c r="G45" i="12" s="1"/>
  <c r="I45" i="12"/>
  <c r="I44" i="12" s="1"/>
  <c r="K45" i="12"/>
  <c r="K44" i="12" s="1"/>
  <c r="O45" i="12"/>
  <c r="O44" i="12" s="1"/>
  <c r="Q45" i="12"/>
  <c r="Q44" i="12" s="1"/>
  <c r="U45" i="12"/>
  <c r="U44" i="12" s="1"/>
  <c r="F47" i="12"/>
  <c r="G47" i="12" s="1"/>
  <c r="M47" i="12" s="1"/>
  <c r="I47" i="12"/>
  <c r="K47" i="12"/>
  <c r="O47" i="12"/>
  <c r="Q47" i="12"/>
  <c r="U47" i="12"/>
  <c r="F48" i="12"/>
  <c r="G48" i="12"/>
  <c r="M48" i="12" s="1"/>
  <c r="I48" i="12"/>
  <c r="K48" i="12"/>
  <c r="O48" i="12"/>
  <c r="Q48" i="12"/>
  <c r="U48" i="12"/>
  <c r="F49" i="12"/>
  <c r="G49" i="12"/>
  <c r="M49" i="12" s="1"/>
  <c r="I49" i="12"/>
  <c r="K49" i="12"/>
  <c r="O49" i="12"/>
  <c r="Q49" i="12"/>
  <c r="U49" i="12"/>
  <c r="F50" i="12"/>
  <c r="G50" i="12"/>
  <c r="M50" i="12" s="1"/>
  <c r="I50" i="12"/>
  <c r="K50" i="12"/>
  <c r="O50" i="12"/>
  <c r="Q50" i="12"/>
  <c r="U50" i="12"/>
  <c r="F51" i="12"/>
  <c r="G51" i="12"/>
  <c r="M51" i="12" s="1"/>
  <c r="I51" i="12"/>
  <c r="K51" i="12"/>
  <c r="O51" i="12"/>
  <c r="Q51" i="12"/>
  <c r="U51" i="12"/>
  <c r="F52" i="12"/>
  <c r="G52" i="12"/>
  <c r="M52" i="12" s="1"/>
  <c r="I52" i="12"/>
  <c r="K52" i="12"/>
  <c r="O52" i="12"/>
  <c r="Q52" i="12"/>
  <c r="U52" i="12"/>
  <c r="F53" i="12"/>
  <c r="G53" i="12"/>
  <c r="M53" i="12" s="1"/>
  <c r="I53" i="12"/>
  <c r="K53" i="12"/>
  <c r="O53" i="12"/>
  <c r="Q53" i="12"/>
  <c r="U53" i="12"/>
  <c r="F54" i="12"/>
  <c r="G54" i="12"/>
  <c r="M54" i="12" s="1"/>
  <c r="I54" i="12"/>
  <c r="K54" i="12"/>
  <c r="O54" i="12"/>
  <c r="Q54" i="12"/>
  <c r="U54" i="12"/>
  <c r="F55" i="12"/>
  <c r="G55" i="12"/>
  <c r="M55" i="12" s="1"/>
  <c r="I55" i="12"/>
  <c r="K55" i="12"/>
  <c r="O55" i="12"/>
  <c r="Q55" i="12"/>
  <c r="U55" i="12"/>
  <c r="F56" i="12"/>
  <c r="G56" i="12"/>
  <c r="M56" i="12" s="1"/>
  <c r="I56" i="12"/>
  <c r="K56" i="12"/>
  <c r="O56" i="12"/>
  <c r="Q56" i="12"/>
  <c r="U56" i="12"/>
  <c r="F57" i="12"/>
  <c r="G57" i="12"/>
  <c r="M57" i="12" s="1"/>
  <c r="I57" i="12"/>
  <c r="K57" i="12"/>
  <c r="O57" i="12"/>
  <c r="Q57" i="12"/>
  <c r="U57" i="12"/>
  <c r="F58" i="12"/>
  <c r="G58" i="12"/>
  <c r="M58" i="12" s="1"/>
  <c r="I58" i="12"/>
  <c r="K58" i="12"/>
  <c r="O58" i="12"/>
  <c r="Q58" i="12"/>
  <c r="U58" i="12"/>
  <c r="F60" i="12"/>
  <c r="G60" i="12" s="1"/>
  <c r="I60" i="12"/>
  <c r="I59" i="12" s="1"/>
  <c r="K60" i="12"/>
  <c r="K59" i="12" s="1"/>
  <c r="O60" i="12"/>
  <c r="O59" i="12" s="1"/>
  <c r="Q60" i="12"/>
  <c r="Q59" i="12" s="1"/>
  <c r="U60" i="12"/>
  <c r="U59" i="12" s="1"/>
  <c r="F61" i="12"/>
  <c r="G61" i="12" s="1"/>
  <c r="M61" i="12" s="1"/>
  <c r="I61" i="12"/>
  <c r="K61" i="12"/>
  <c r="O61" i="12"/>
  <c r="Q61" i="12"/>
  <c r="U61" i="12"/>
  <c r="F63" i="12"/>
  <c r="G63" i="12" s="1"/>
  <c r="M63" i="12" s="1"/>
  <c r="I63" i="12"/>
  <c r="K63" i="12"/>
  <c r="O63" i="12"/>
  <c r="Q63" i="12"/>
  <c r="U63" i="12"/>
  <c r="F64" i="12"/>
  <c r="G64" i="12" s="1"/>
  <c r="M64" i="12" s="1"/>
  <c r="I64" i="12"/>
  <c r="K64" i="12"/>
  <c r="O64" i="12"/>
  <c r="Q64" i="12"/>
  <c r="U64" i="12"/>
  <c r="F65" i="12"/>
  <c r="G65" i="12" s="1"/>
  <c r="M65" i="12" s="1"/>
  <c r="I65" i="12"/>
  <c r="K65" i="12"/>
  <c r="O65" i="12"/>
  <c r="Q65" i="12"/>
  <c r="U65" i="12"/>
  <c r="F67" i="12"/>
  <c r="G67" i="12"/>
  <c r="M67" i="12" s="1"/>
  <c r="M66" i="12" s="1"/>
  <c r="I67" i="12"/>
  <c r="I66" i="12" s="1"/>
  <c r="K67" i="12"/>
  <c r="K66" i="12" s="1"/>
  <c r="O67" i="12"/>
  <c r="O66" i="12" s="1"/>
  <c r="Q67" i="12"/>
  <c r="Q66" i="12" s="1"/>
  <c r="U67" i="12"/>
  <c r="U66" i="12" s="1"/>
  <c r="F69" i="12"/>
  <c r="G69" i="12"/>
  <c r="G68" i="12" s="1"/>
  <c r="I69" i="12"/>
  <c r="I68" i="12" s="1"/>
  <c r="K69" i="12"/>
  <c r="K68" i="12" s="1"/>
  <c r="O69" i="12"/>
  <c r="O68" i="12" s="1"/>
  <c r="Q69" i="12"/>
  <c r="Q68" i="12" s="1"/>
  <c r="U69" i="12"/>
  <c r="U68" i="12" s="1"/>
  <c r="F70" i="12"/>
  <c r="G70" i="12"/>
  <c r="M70" i="12" s="1"/>
  <c r="I70" i="12"/>
  <c r="K70" i="12"/>
  <c r="O70" i="12"/>
  <c r="Q70" i="12"/>
  <c r="U70" i="12"/>
  <c r="F72" i="12"/>
  <c r="G72" i="12"/>
  <c r="M72" i="12" s="1"/>
  <c r="I72" i="12"/>
  <c r="I71" i="12" s="1"/>
  <c r="K72" i="12"/>
  <c r="K71" i="12" s="1"/>
  <c r="O72" i="12"/>
  <c r="O71" i="12" s="1"/>
  <c r="Q72" i="12"/>
  <c r="Q71" i="12" s="1"/>
  <c r="U72" i="12"/>
  <c r="U71" i="12" s="1"/>
  <c r="F74" i="12"/>
  <c r="G74" i="12"/>
  <c r="M74" i="12" s="1"/>
  <c r="I74" i="12"/>
  <c r="K74" i="12"/>
  <c r="O74" i="12"/>
  <c r="Q74" i="12"/>
  <c r="U74" i="12"/>
  <c r="F75" i="12"/>
  <c r="G75" i="12"/>
  <c r="M75" i="12" s="1"/>
  <c r="I75" i="12"/>
  <c r="K75" i="12"/>
  <c r="O75" i="12"/>
  <c r="Q75" i="12"/>
  <c r="U75" i="12"/>
  <c r="F76" i="12"/>
  <c r="G76" i="12"/>
  <c r="M76" i="12" s="1"/>
  <c r="I76" i="12"/>
  <c r="K76" i="12"/>
  <c r="O76" i="12"/>
  <c r="Q76" i="12"/>
  <c r="U76" i="12"/>
  <c r="F77" i="12"/>
  <c r="G77" i="12"/>
  <c r="M77" i="12" s="1"/>
  <c r="I77" i="12"/>
  <c r="K77" i="12"/>
  <c r="O77" i="12"/>
  <c r="Q77" i="12"/>
  <c r="U77" i="12"/>
  <c r="F78" i="12"/>
  <c r="G78" i="12"/>
  <c r="M78" i="12" s="1"/>
  <c r="I78" i="12"/>
  <c r="K78" i="12"/>
  <c r="O78" i="12"/>
  <c r="Q78" i="12"/>
  <c r="U78" i="12"/>
  <c r="F79" i="12"/>
  <c r="G79" i="12"/>
  <c r="M79" i="12" s="1"/>
  <c r="I79" i="12"/>
  <c r="K79" i="12"/>
  <c r="O79" i="12"/>
  <c r="Q79" i="12"/>
  <c r="U79" i="12"/>
  <c r="F80" i="12"/>
  <c r="G80" i="12"/>
  <c r="M80" i="12" s="1"/>
  <c r="I80" i="12"/>
  <c r="K80" i="12"/>
  <c r="O80" i="12"/>
  <c r="Q80" i="12"/>
  <c r="U80" i="12"/>
  <c r="F81" i="12"/>
  <c r="G81" i="12"/>
  <c r="M81" i="12" s="1"/>
  <c r="I81" i="12"/>
  <c r="K81" i="12"/>
  <c r="O81" i="12"/>
  <c r="Q81" i="12"/>
  <c r="U81" i="12"/>
  <c r="F82" i="12"/>
  <c r="G82" i="12"/>
  <c r="M82" i="12" s="1"/>
  <c r="I82" i="12"/>
  <c r="K82" i="12"/>
  <c r="O82" i="12"/>
  <c r="Q82" i="12"/>
  <c r="U82" i="12"/>
  <c r="F83" i="12"/>
  <c r="G83" i="12"/>
  <c r="M83" i="12" s="1"/>
  <c r="I83" i="12"/>
  <c r="K83" i="12"/>
  <c r="O83" i="12"/>
  <c r="Q83" i="12"/>
  <c r="U83" i="12"/>
  <c r="F84" i="12"/>
  <c r="G84" i="12"/>
  <c r="M84" i="12" s="1"/>
  <c r="I84" i="12"/>
  <c r="K84" i="12"/>
  <c r="O84" i="12"/>
  <c r="Q84" i="12"/>
  <c r="U84" i="12"/>
  <c r="F86" i="12"/>
  <c r="G86" i="12" s="1"/>
  <c r="I86" i="12"/>
  <c r="I85" i="12" s="1"/>
  <c r="K86" i="12"/>
  <c r="K85" i="12" s="1"/>
  <c r="O86" i="12"/>
  <c r="O85" i="12" s="1"/>
  <c r="Q86" i="12"/>
  <c r="Q85" i="12" s="1"/>
  <c r="U86" i="12"/>
  <c r="U85" i="12" s="1"/>
  <c r="F87" i="12"/>
  <c r="G87" i="12" s="1"/>
  <c r="M87" i="12" s="1"/>
  <c r="I87" i="12"/>
  <c r="K87" i="12"/>
  <c r="O87" i="12"/>
  <c r="Q87" i="12"/>
  <c r="U87" i="12"/>
  <c r="F88" i="12"/>
  <c r="G88" i="12" s="1"/>
  <c r="M88" i="12" s="1"/>
  <c r="I88" i="12"/>
  <c r="K88" i="12"/>
  <c r="O88" i="12"/>
  <c r="Q88" i="12"/>
  <c r="U88" i="12"/>
  <c r="G89" i="12"/>
  <c r="F90" i="12"/>
  <c r="G90" i="12"/>
  <c r="M90" i="12" s="1"/>
  <c r="I90" i="12"/>
  <c r="I89" i="12" s="1"/>
  <c r="K90" i="12"/>
  <c r="K89" i="12" s="1"/>
  <c r="O90" i="12"/>
  <c r="O89" i="12" s="1"/>
  <c r="Q90" i="12"/>
  <c r="Q89" i="12" s="1"/>
  <c r="U90" i="12"/>
  <c r="U89" i="12" s="1"/>
  <c r="F92" i="12"/>
  <c r="G92" i="12"/>
  <c r="M92" i="12" s="1"/>
  <c r="I92" i="12"/>
  <c r="K92" i="12"/>
  <c r="O92" i="12"/>
  <c r="Q92" i="12"/>
  <c r="U92" i="12"/>
  <c r="F94" i="12"/>
  <c r="G94" i="12"/>
  <c r="M94" i="12" s="1"/>
  <c r="I94" i="12"/>
  <c r="K94" i="12"/>
  <c r="O94" i="12"/>
  <c r="Q94" i="12"/>
  <c r="U94" i="12"/>
  <c r="F96" i="12"/>
  <c r="G96" i="12"/>
  <c r="M96" i="12" s="1"/>
  <c r="I96" i="12"/>
  <c r="K96" i="12"/>
  <c r="O96" i="12"/>
  <c r="Q96" i="12"/>
  <c r="U96" i="12"/>
  <c r="F97" i="12"/>
  <c r="G97" i="12"/>
  <c r="M97" i="12" s="1"/>
  <c r="I97" i="12"/>
  <c r="K97" i="12"/>
  <c r="O97" i="12"/>
  <c r="Q97" i="12"/>
  <c r="U97" i="12"/>
  <c r="F99" i="12"/>
  <c r="G99" i="12"/>
  <c r="M99" i="12" s="1"/>
  <c r="I99" i="12"/>
  <c r="K99" i="12"/>
  <c r="O99" i="12"/>
  <c r="Q99" i="12"/>
  <c r="U99" i="12"/>
  <c r="F101" i="12"/>
  <c r="G101" i="12"/>
  <c r="M101" i="12" s="1"/>
  <c r="I101" i="12"/>
  <c r="K101" i="12"/>
  <c r="O101" i="12"/>
  <c r="Q101" i="12"/>
  <c r="U101" i="12"/>
  <c r="I20" i="1"/>
  <c r="I19" i="1"/>
  <c r="I18" i="1"/>
  <c r="I17" i="1"/>
  <c r="I16" i="1"/>
  <c r="I59" i="1"/>
  <c r="G27" i="1"/>
  <c r="F40" i="1"/>
  <c r="G23" i="1" s="1"/>
  <c r="G40" i="1"/>
  <c r="G25" i="1" s="1"/>
  <c r="G26" i="1" s="1"/>
  <c r="H39" i="1"/>
  <c r="H40" i="1" s="1"/>
  <c r="J28" i="1"/>
  <c r="J26" i="1"/>
  <c r="G38" i="1"/>
  <c r="F38" i="1"/>
  <c r="J23" i="1"/>
  <c r="J24" i="1"/>
  <c r="J25" i="1"/>
  <c r="J27" i="1"/>
  <c r="E24" i="1"/>
  <c r="E26" i="1"/>
  <c r="G24" i="1" l="1"/>
  <c r="G29" i="1" s="1"/>
  <c r="G28" i="1"/>
  <c r="M71" i="12"/>
  <c r="M60" i="12"/>
  <c r="M59" i="12" s="1"/>
  <c r="G59" i="12"/>
  <c r="M27" i="12"/>
  <c r="M26" i="12" s="1"/>
  <c r="G26" i="12"/>
  <c r="M89" i="12"/>
  <c r="M86" i="12"/>
  <c r="M85" i="12" s="1"/>
  <c r="G85" i="12"/>
  <c r="M45" i="12"/>
  <c r="M44" i="12" s="1"/>
  <c r="G44" i="12"/>
  <c r="M22" i="12"/>
  <c r="M21" i="12" s="1"/>
  <c r="G21" i="12"/>
  <c r="M14" i="12"/>
  <c r="G71" i="12"/>
  <c r="M69" i="12"/>
  <c r="M68" i="12" s="1"/>
  <c r="M39" i="12"/>
  <c r="M38" i="12" s="1"/>
  <c r="G14" i="12"/>
  <c r="M9" i="12"/>
  <c r="M8" i="12" s="1"/>
  <c r="G66" i="12"/>
  <c r="I21" i="1"/>
  <c r="I39" i="1"/>
  <c r="I40" i="1" s="1"/>
  <c r="J39" i="1" s="1"/>
  <c r="J40" i="1" s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<sst xmlns="http://schemas.openxmlformats.org/spreadsheetml/2006/main" count="518" uniqueCount="279">
  <si>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</si>
  <si>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</si>
  <si>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</si>
  <si>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</si>
  <si>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</si>
  <si>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</si>
  <si>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</si>
  <si>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</si>
  <si>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</si>
  <si>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</si>
  <si>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</si>
  <si>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</si>
  <si>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</si>
  <si>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</si>
  <si>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</si>
  <si>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</si>
  <si>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</si>
  <si>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</si>
  <si>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</si>
  <si>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</si>
  <si>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</si>
  <si>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</si>
  <si>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</si>
  <si>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</si>
  <si>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</si>
  <si>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</si>
  <si>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</si>
  <si>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</si>
  <si>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</si>
  <si>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</si>
  <si>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</si>
  <si>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</si>
  <si>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</si>
  <si>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</si>
  <si>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</si>
  <si>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</si>
  <si>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</si>
  <si>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</si>
  <si>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</si>
  <si>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</si>
  <si>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</si>
  <si>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</si>
  <si>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Velká Bíteš</t>
  </si>
  <si>
    <t>Rozpočet:</t>
  </si>
  <si>
    <t>Misto</t>
  </si>
  <si>
    <t>Stavební úpravy na rampě v areálu MŠ U Stadionu, Velká Bíteš</t>
  </si>
  <si>
    <t>Město Velká Bíteš</t>
  </si>
  <si>
    <t>Masarykovo nám.87</t>
  </si>
  <si>
    <t>595 01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</si>
  <si>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</si>
  <si>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</si>
  <si>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</si>
  <si>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</si>
  <si>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</si>
  <si>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</si>
  <si>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</si>
  <si>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2</t>
  </si>
  <si>
    <t>Základy,zvláštní zakládání</t>
  </si>
  <si>
    <t>5</t>
  </si>
  <si>
    <t>Komunikace</t>
  </si>
  <si>
    <t>62</t>
  </si>
  <si>
    <t>Upravy povrchů vnější</t>
  </si>
  <si>
    <t>95</t>
  </si>
  <si>
    <t>Dokončovací kce na pozem.stav.</t>
  </si>
  <si>
    <t>96</t>
  </si>
  <si>
    <t>Bourání konstrukcí</t>
  </si>
  <si>
    <t>97</t>
  </si>
  <si>
    <t>Prorážení otvorů</t>
  </si>
  <si>
    <t>99</t>
  </si>
  <si>
    <t>Staveništní přesun hmot</t>
  </si>
  <si>
    <t>764</t>
  </si>
  <si>
    <t>Konstrukce klempířské</t>
  </si>
  <si>
    <t>767</t>
  </si>
  <si>
    <t>Konstrukce zámečnické</t>
  </si>
  <si>
    <t>771</t>
  </si>
  <si>
    <t>Podlahy z dlaždic a obklady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</si>
  <si>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</si>
  <si>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</si>
  <si>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</si>
  <si>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</si>
  <si>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</si>
  <si>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</si>
  <si>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</si>
  <si>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</si>
  <si>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</si>
  <si>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</si>
  <si>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</si>
  <si>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</si>
  <si>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</si>
  <si>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</si>
  <si>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</si>
  <si>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</si>
  <si>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</si>
  <si>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</si>
  <si>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</si>
  <si>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</si>
  <si>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</si>
  <si>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</si>
  <si>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</si>
  <si>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</si>
  <si>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</si>
  <si>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</si>
  <si>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</si>
  <si>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</si>
  <si>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</si>
  <si>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139601102R00</t>
  </si>
  <si>
    <t>Ruční výkop jam, rýh a šachet v hornině tř. 3</t>
  </si>
  <si>
    <t>m3</t>
  </si>
  <si>
    <t>POL1_0</t>
  </si>
  <si>
    <t>181101111R00</t>
  </si>
  <si>
    <t>Úprava pláně v zářezech se zhutněním - ručně</t>
  </si>
  <si>
    <t>m2</t>
  </si>
  <si>
    <t>162701105R00</t>
  </si>
  <si>
    <t>Vodorovné přemístění výkopku z hor.1-4 do 10000 m</t>
  </si>
  <si>
    <t>171201101R00</t>
  </si>
  <si>
    <t>Uložení sypaniny do násypů nezhutněných</t>
  </si>
  <si>
    <t>199000002R00</t>
  </si>
  <si>
    <t>Poplatek za skládku horniny 1- 4, č. dle katal. odpadů 17 05 04</t>
  </si>
  <si>
    <t>274313621R00</t>
  </si>
  <si>
    <t xml:space="preserve">Beton základových pasů prostý C 20/25 </t>
  </si>
  <si>
    <t>274351215R00</t>
  </si>
  <si>
    <t>Bednění stěn základových pasů - zřízení</t>
  </si>
  <si>
    <t>274351216R00</t>
  </si>
  <si>
    <t>Bednění stěn základových pasů - odstranění</t>
  </si>
  <si>
    <t>275313621R00</t>
  </si>
  <si>
    <t>Beton základových patek prostý C 20/25</t>
  </si>
  <si>
    <t>275351215R00</t>
  </si>
  <si>
    <t>Bednění stěn základových patek - zřízení</t>
  </si>
  <si>
    <t>275351216R00</t>
  </si>
  <si>
    <t>Bednění stěn základových patek - odstranění</t>
  </si>
  <si>
    <t>596215021R00</t>
  </si>
  <si>
    <t>Kladení zámkové dlažby tl. 6 cm do drtě tl. 4 cm</t>
  </si>
  <si>
    <t>59245119R</t>
  </si>
  <si>
    <t>Dlažba betonová 200 x 100 x 60 mm přírodní</t>
  </si>
  <si>
    <t>POL3_0</t>
  </si>
  <si>
    <t>564782111R00</t>
  </si>
  <si>
    <t>Podklad z kam.drceného 32-63 s výplň.kamen. 30 cm</t>
  </si>
  <si>
    <t>564231111R00</t>
  </si>
  <si>
    <t>Podklad ze štěrkopísku po zhutnění tloušťky 10 cm</t>
  </si>
  <si>
    <t>622R 001</t>
  </si>
  <si>
    <t>Zaříznutí stávajícího zateplení po odbourání rampy</t>
  </si>
  <si>
    <t>m</t>
  </si>
  <si>
    <t>622421121RT2</t>
  </si>
  <si>
    <t>Omítka vnější stěn, MVC, hrubá zatřená, s použitím suché maltové směsi</t>
  </si>
  <si>
    <t>622390324R00</t>
  </si>
  <si>
    <t>Montáž KZS fasáda,miner.desky,tenkovr.omítka+nátěr</t>
  </si>
  <si>
    <t>63140168R</t>
  </si>
  <si>
    <t>Deska fasádní minerální vlákno kolmé tl. 140 mm</t>
  </si>
  <si>
    <t>622391124R00</t>
  </si>
  <si>
    <t>Příplatek za zapuštěné hmoždinky (STR) 12 ks/m2</t>
  </si>
  <si>
    <t>3117354405R</t>
  </si>
  <si>
    <t>Hmoždinka ejotherm STR U2G 195, hmoždinka šroubovací</t>
  </si>
  <si>
    <t>kus</t>
  </si>
  <si>
    <t>622300151R00</t>
  </si>
  <si>
    <t>Montáž soklové lišty</t>
  </si>
  <si>
    <t>28350266R</t>
  </si>
  <si>
    <t xml:space="preserve">Profil zakládací úhelníkový s výztužnou tkaninou </t>
  </si>
  <si>
    <t>622427722R00</t>
  </si>
  <si>
    <t>Oprava vněj. omítek VIIdo 80%, štuk na 100% plochy</t>
  </si>
  <si>
    <t>622472126R00</t>
  </si>
  <si>
    <t>Omítka stěn vnější z SMS minerální slož.VI.,nátěr</t>
  </si>
  <si>
    <t>612409991RT2</t>
  </si>
  <si>
    <t>Začištění omítek kolem oken,dveří apod., s použitím suché maltové směsi</t>
  </si>
  <si>
    <t>931971112R00</t>
  </si>
  <si>
    <t>Vložky do dilatačních spár, lepenka dvojitá</t>
  </si>
  <si>
    <t>919731122R00</t>
  </si>
  <si>
    <t>Zarovnání styčné plochy živičné tl. do 10 cm</t>
  </si>
  <si>
    <t>610991111R00</t>
  </si>
  <si>
    <t>Zakrývání výplní vnitřních otvorů</t>
  </si>
  <si>
    <t>953981109R</t>
  </si>
  <si>
    <t>Chemické kotvy do betonu, hl. 190 mm, M24, ampule</t>
  </si>
  <si>
    <t>953981104R00</t>
  </si>
  <si>
    <t>Chemické kotvy do betonu, hl. 125 mm, M 16, ampule</t>
  </si>
  <si>
    <t>767996801R00</t>
  </si>
  <si>
    <t>Demontáž atypických ocelových konstr. do 50 kg</t>
  </si>
  <si>
    <t>kg</t>
  </si>
  <si>
    <t>4,75*20</t>
  </si>
  <si>
    <t>VV</t>
  </si>
  <si>
    <t>970251350R00</t>
  </si>
  <si>
    <t>Řezání železobetonu hl. řezu 350 mm</t>
  </si>
  <si>
    <t>963051113R00</t>
  </si>
  <si>
    <t>Bourání ŽB stropů deskových tl. nad 8 cm</t>
  </si>
  <si>
    <t>967041112R00</t>
  </si>
  <si>
    <t>Přisekání rovných ostění bez odstupu v betonu</t>
  </si>
  <si>
    <t>962041315R00</t>
  </si>
  <si>
    <t>Bourání příček z betonu prostého tl. 15 cm</t>
  </si>
  <si>
    <t>978015281R00</t>
  </si>
  <si>
    <t>Otlučení omítek vnějších MVC v složit.1-4 do 80 %</t>
  </si>
  <si>
    <t>113106231R00</t>
  </si>
  <si>
    <t>Rozebrání dlažeb ze zámkové dlažby v kamenivu</t>
  </si>
  <si>
    <t>113106121R00</t>
  </si>
  <si>
    <t>Rozebrání dlažeb z betonových dlaždic na sucho</t>
  </si>
  <si>
    <t>979071111R00</t>
  </si>
  <si>
    <t>Očištění vybour. kostek velkých s výplní kam. těž.</t>
  </si>
  <si>
    <t>113107520R00</t>
  </si>
  <si>
    <t>Odstranění podkladu pl. 50 m2,kam.drcené tl.20 cm</t>
  </si>
  <si>
    <t>113107330R00</t>
  </si>
  <si>
    <t>Odstranění podkladu pl. 50 m2,kam.těžené tl.30 cm</t>
  </si>
  <si>
    <t>113202111R00</t>
  </si>
  <si>
    <t>Vytrhání obrub obrubníků silničních</t>
  </si>
  <si>
    <t>979082111R00</t>
  </si>
  <si>
    <t>Vnitrostaveništní doprava suti do 10 m</t>
  </si>
  <si>
    <t>t</t>
  </si>
  <si>
    <t>979082121R00</t>
  </si>
  <si>
    <t>Příplatek k vnitrost. dopravě suti za dalších 5 m</t>
  </si>
  <si>
    <t>16,095*4</t>
  </si>
  <si>
    <t>979081111R00</t>
  </si>
  <si>
    <t>Odvoz suti a vybour. hmot na skládku do 1 km</t>
  </si>
  <si>
    <t>979081121R00</t>
  </si>
  <si>
    <t>Příplatek k odvozu za každý další 1 km</t>
  </si>
  <si>
    <t>979990107R00</t>
  </si>
  <si>
    <t>Poplatek za uložení suti - směs betonu, cihel, dřeva, skupina odpadu 170904</t>
  </si>
  <si>
    <t>998011001R00</t>
  </si>
  <si>
    <t>Přesun hmot pro budovy zděné výšky do 6 m</t>
  </si>
  <si>
    <t>764411310RAC</t>
  </si>
  <si>
    <t>Oplechování parapetů Lindab, rš 330 mm</t>
  </si>
  <si>
    <t>POL2_0</t>
  </si>
  <si>
    <t>998764101R00</t>
  </si>
  <si>
    <t>Přesun hmot pro klempířské konstr., výšky do 6 m</t>
  </si>
  <si>
    <t>767211111R00</t>
  </si>
  <si>
    <t>Montáž schodů rovných na ocel.konstr.- šroubováním</t>
  </si>
  <si>
    <t>1,15*0,3*8*28</t>
  </si>
  <si>
    <t>55347301.AR</t>
  </si>
  <si>
    <t>Stupeň schodišťový 40/3 lisovaný "P" 1200 x 305 mm</t>
  </si>
  <si>
    <t>767590120R00</t>
  </si>
  <si>
    <t>Montáž podlahových roštů - šroubováním</t>
  </si>
  <si>
    <t>55347901R</t>
  </si>
  <si>
    <t>Rošt podlahový 40/3 lisovaný "P" 1000 x 1000 mm</t>
  </si>
  <si>
    <t>767590192R00</t>
  </si>
  <si>
    <t>Montáž podlahových roštů - příplatek za krácení</t>
  </si>
  <si>
    <t>767995104R00</t>
  </si>
  <si>
    <t>Výroba a montáž kov. atypických konstr. do 50 kg</t>
  </si>
  <si>
    <t>553R1</t>
  </si>
  <si>
    <t>ocelová nosná konstrukce rampa 1, vč schodnic, žárový pozink</t>
  </si>
  <si>
    <t>553R2</t>
  </si>
  <si>
    <t>ocelová nosná konstrukce rampa 2, vč. schodnic, žárový pozink</t>
  </si>
  <si>
    <t>767222120R00</t>
  </si>
  <si>
    <t>Montáž zábradlí z prof. oceli do zdiva, do 40 kg</t>
  </si>
  <si>
    <t>553R3</t>
  </si>
  <si>
    <t>ocelové zábradlí rampy 1, žárový pozink</t>
  </si>
  <si>
    <t>553R4</t>
  </si>
  <si>
    <t>ocelové zábradlí rampy 2, žárový pozink</t>
  </si>
  <si>
    <t>998767101R00</t>
  </si>
  <si>
    <t>Přesun hmot pro zámečnické konstr., výšky do 6 m</t>
  </si>
  <si>
    <t>771475014RT1</t>
  </si>
  <si>
    <t>Obklad soklíků keram.rovných, tmel,výška 10 cm, lepidlo Monoflex, spár.hm.ASO-Flexfuge (Schömburg)</t>
  </si>
  <si>
    <t>597623142R</t>
  </si>
  <si>
    <t>Dlaždice slinutá 300 x 300 mm šedá mat</t>
  </si>
  <si>
    <t>998771101R00</t>
  </si>
  <si>
    <t>Přesun hmot pro podlahy z dlaždic, výšky do 6 m</t>
  </si>
  <si>
    <t>005 12-1010.R</t>
  </si>
  <si>
    <t>Vybudování zařízení staveniště</t>
  </si>
  <si>
    <t>Soubor</t>
  </si>
  <si>
    <t>POL99_0</t>
  </si>
  <si>
    <t>Zařízení staveniště, vč. BOZP / Veškeré činnosti dle vyhl. 230/2012Sb. §9 odst. 2 související s vybudováním, provozem a likvidací staveniště, vč. úklidu objektu před předáním stavby. Standardní prvky BOZP (mobilní oplocení, výstražné značení, přechody výkopů vč. oplocení, zábradlí, atd - vč. jejich dodávky, montáže, údržby a demontáže, resp. likvidace) a povinosti vyplívající z plánu BOZP vč. připomínek příslušných úřadů</t>
  </si>
  <si>
    <t>POP</t>
  </si>
  <si>
    <t>005 12-1020.R</t>
  </si>
  <si>
    <t xml:space="preserve">Provoz zařízení staveniště </t>
  </si>
  <si>
    <t>Poskytnutí zařízení staveniště (jeho části) pro umožnění činnosti TDS, AD, SÚ, BOZP na stavbě / Pro zástupce objednatele (TDS, technici, AD, SÚ, koordinátor BOZP, .... ) bude v rámci zařízení staveniště zpřístupněna jedna kancelář (kontejnerového typu - zateplená, se sociálním zázemím včetně úklidových prostředků a potřeb), vybavená stoly, židlemi pro 6 osob, věšáky, s úložnými uzamykatelnými prostorami připojená na el. en., vodu a zabezpečená (před buňkou čistící zóna). Kancelářská buňka bude sloužit jako pracoviště výše uvedených pracovníků objednavatele a orgánů DOSS na stavbě.</t>
  </si>
  <si>
    <t>005 12-2010.R</t>
  </si>
  <si>
    <t xml:space="preserve">Provoz objednatele </t>
  </si>
  <si>
    <t>Náklady spojené s prováděním stavby za provozu; omezení vlivu stavby na sousední objekty - zakrytí konstrukcí (prach, hluk), zajištění konstrukcí proti poškození.</t>
  </si>
  <si>
    <t>005 21-1039.R</t>
  </si>
  <si>
    <t>Závěrečný úklid staveniště a komunkačních tras</t>
  </si>
  <si>
    <t>005 24-1010.R</t>
  </si>
  <si>
    <t xml:space="preserve">Dokumentace skutečného provedení </t>
  </si>
  <si>
    <t>Projektová dokumentace skutečného provedení / Projektová dokumentace skutečného provedení dle vyhl. č. 230/2012Sb. §10 odst. 2 - 4x tištěně a 1x elektronicky na CD nosiči</t>
  </si>
  <si>
    <t>005 12-4010.R</t>
  </si>
  <si>
    <t>Koordinační činnost</t>
  </si>
  <si>
    <t>Kompletace atestů, certifikátů, revizních zpráv a ostatních dokladů / Kompletace atestů, certifikátů, revizních zpráv, protokolů o kotrolách, dokladů o vlastnostech materiálů, dokladů o likvidaci odpadu a ostatních dokladů potřebných k předání a kolaudaci stavby - 3x tištěně a 1x tištěně na CD nosiči. Zpracování a předložení harmonogramů. Náklady na vyhotovení a předložení finančního a časového harmonogramu prací</t>
  </si>
  <si>
    <t>005 21-1080.R</t>
  </si>
  <si>
    <t xml:space="preserve">Bezpečnostní a hygienická opatření na staveništi </t>
  </si>
  <si>
    <t>Inženýrská činnost dozory koordinátor BOZP na staveništi</t>
  </si>
  <si>
    <t/>
  </si>
  <si>
    <t>SUM</t>
  </si>
  <si>
    <t>Poznámky uchazeče k zadání</t>
  </si>
  <si>
    <t>POPUZIV</t>
  </si>
  <si>
    <t>END</t>
  </si>
  <si>
    <t>Soupis provedených prací, dodávek a služeb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</si>
</sst>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8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0" fontId="8" fillId="0" borderId="6" xfId="0" applyFont="1" applyBorder="1" applyAlignment="1">
      <alignment horizont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0" borderId="29" xfId="0" applyNumberFormat="1" applyBorder="1" applyAlignment="1"/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 wrapText="1"/>
    </xf>
    <xf numFmtId="49" fontId="7" fillId="0" borderId="26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49" fontId="19" fillId="0" borderId="0" xfId="0" applyNumberFormat="1" applyFont="1" applyAlignment="1">
      <alignment wrapText="1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0" fontId="17" fillId="0" borderId="33" xfId="0" applyNumberFormat="1" applyFont="1" applyBorder="1" applyAlignment="1">
      <alignment vertical="top" wrapText="1" shrinkToFit="1"/>
    </xf>
    <xf numFmtId="0" fontId="18" fillId="0" borderId="0" xfId="0" applyNumberFormat="1" applyFont="1" applyBorder="1" applyAlignment="1">
      <alignment vertical="top" wrapText="1" shrinkToFit="1"/>
    </xf>
    <xf numFmtId="174" fontId="16" fillId="0" borderId="33" xfId="0" applyNumberFormat="1" applyFont="1" applyBorder="1" applyAlignment="1">
      <alignment vertical="top" shrinkToFit="1"/>
    </xf>
    <xf numFmtId="174" fontId="0" fillId="3" borderId="39" xfId="0" applyNumberFormat="1" applyFill="1" applyBorder="1" applyAlignment="1">
      <alignment vertical="top" shrinkToFit="1"/>
    </xf>
    <xf numFmtId="174" fontId="17" fillId="0" borderId="33" xfId="0" applyNumberFormat="1" applyFont="1" applyBorder="1" applyAlignment="1">
      <alignment vertical="top" wrapText="1" shrinkToFit="1"/>
    </xf>
    <xf numFmtId="174" fontId="18" fillId="0" borderId="0" xfId="0" applyNumberFormat="1" applyFont="1" applyBorder="1" applyAlignment="1">
      <alignment vertical="top" wrapText="1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4" fontId="18" fillId="0" borderId="0" xfId="0" applyNumberFormat="1" applyFont="1" applyBorder="1" applyAlignment="1">
      <alignment vertical="top" wrapText="1" shrinkToFit="1"/>
    </xf>
    <xf numFmtId="4" fontId="18" fillId="0" borderId="34" xfId="0" applyNumberFormat="1" applyFont="1" applyBorder="1" applyAlignment="1">
      <alignment vertical="top" wrapText="1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17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8" fillId="0" borderId="6" xfId="0" applyNumberFormat="1" applyFont="1" applyBorder="1" applyAlignment="1">
      <alignment vertical="top" wrapText="1" shrinkToFit="1"/>
    </xf>
    <xf numFmtId="174" fontId="18" fillId="0" borderId="6" xfId="0" applyNumberFormat="1" applyFont="1" applyBorder="1" applyAlignment="1">
      <alignment vertical="top" wrapText="1" shrinkToFit="1"/>
    </xf>
    <xf numFmtId="4" fontId="18" fillId="0" borderId="6" xfId="0" applyNumberFormat="1" applyFont="1" applyBorder="1" applyAlignment="1">
      <alignment vertical="top" wrapText="1" shrinkToFit="1"/>
    </xf>
    <xf numFmtId="4" fontId="18" fillId="0" borderId="38" xfId="0" applyNumberFormat="1" applyFont="1" applyBorder="1" applyAlignment="1">
      <alignment vertical="top" wrapText="1" shrinkToFit="1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7" fillId="0" borderId="33" xfId="0" quotePrefix="1" applyNumberFormat="1" applyFont="1" applyBorder="1" applyAlignment="1">
      <alignment horizontal="left" vertical="top" wrapText="1"/>
    </xf>
    <xf numFmtId="0" fontId="18" fillId="0" borderId="26" xfId="0" applyNumberFormat="1" applyFont="1" applyBorder="1" applyAlignment="1">
      <alignment horizontal="left" vertical="top" wrapText="1"/>
    </xf>
    <xf numFmtId="0" fontId="18" fillId="0" borderId="1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5" t="s">
        <v>38</v>
      </c>
    </row>
    <row r="2" spans="1:7" ht="57.75" customHeight="1" x14ac:dyDescent="0.2">
      <c r="A2" s="78" t="s">
        <v>39</v>
      </c>
      <c r="B2" s="78"/>
      <c r="C2" s="78"/>
      <c r="D2" s="78"/>
      <c r="E2" s="78"/>
      <c r="F2" s="78"/>
      <c r="G2" s="78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2"/>
  <sheetViews>
    <sheetView showGridLines="0" tabSelected="1" topLeftCell="B1" zoomScaleNormal="100" zoomScaleSheetLayoutView="75" workbookViewId="0">
      <selection activeCell="M12" sqref="M12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1" t="s">
        <v>36</v>
      </c>
      <c r="B1" s="91" t="s">
        <v>278</v>
      </c>
      <c r="C1" s="92"/>
      <c r="D1" s="92"/>
      <c r="E1" s="92"/>
      <c r="F1" s="92"/>
      <c r="G1" s="92"/>
      <c r="H1" s="92"/>
      <c r="I1" s="92"/>
      <c r="J1" s="93"/>
    </row>
    <row r="2" spans="1:15" ht="23.25" customHeight="1" x14ac:dyDescent="0.2">
      <c r="A2" s="4"/>
      <c r="B2" s="105" t="s">
        <v>40</v>
      </c>
      <c r="C2" s="106"/>
      <c r="D2" s="107" t="s">
        <v>45</v>
      </c>
      <c r="E2" s="108"/>
      <c r="F2" s="108"/>
      <c r="G2" s="108"/>
      <c r="H2" s="108"/>
      <c r="I2" s="108"/>
      <c r="J2" s="109"/>
      <c r="O2" s="2"/>
    </row>
    <row r="3" spans="1:15" ht="23.25" customHeight="1" x14ac:dyDescent="0.2">
      <c r="A3" s="4"/>
      <c r="B3" s="110" t="s">
        <v>44</v>
      </c>
      <c r="C3" s="111"/>
      <c r="D3" s="112" t="s">
        <v>42</v>
      </c>
      <c r="E3" s="113"/>
      <c r="F3" s="113"/>
      <c r="G3" s="113"/>
      <c r="H3" s="113"/>
      <c r="I3" s="113"/>
      <c r="J3" s="114"/>
    </row>
    <row r="4" spans="1:15" ht="23.25" hidden="1" customHeight="1" x14ac:dyDescent="0.2">
      <c r="A4" s="4"/>
      <c r="B4" s="115" t="s">
        <v>43</v>
      </c>
      <c r="C4" s="116"/>
      <c r="D4" s="117"/>
      <c r="E4" s="117"/>
      <c r="F4" s="118"/>
      <c r="G4" s="119"/>
      <c r="H4" s="118"/>
      <c r="I4" s="119"/>
      <c r="J4" s="120"/>
    </row>
    <row r="5" spans="1:15" ht="24" customHeight="1" x14ac:dyDescent="0.2">
      <c r="A5" s="4"/>
      <c r="B5" s="45" t="s">
        <v>21</v>
      </c>
      <c r="C5" s="5"/>
      <c r="D5" s="121" t="s">
        <v>46</v>
      </c>
      <c r="E5" s="25"/>
      <c r="F5" s="25"/>
      <c r="G5" s="25"/>
      <c r="H5" s="27" t="s">
        <v>33</v>
      </c>
      <c r="I5" s="121"/>
      <c r="J5" s="11"/>
    </row>
    <row r="6" spans="1:15" ht="15.75" customHeight="1" x14ac:dyDescent="0.2">
      <c r="A6" s="4"/>
      <c r="B6" s="39"/>
      <c r="C6" s="25"/>
      <c r="D6" s="121" t="s">
        <v>47</v>
      </c>
      <c r="E6" s="25"/>
      <c r="F6" s="25"/>
      <c r="G6" s="25"/>
      <c r="H6" s="27" t="s">
        <v>34</v>
      </c>
      <c r="I6" s="121"/>
      <c r="J6" s="11"/>
    </row>
    <row r="7" spans="1:15" ht="15.75" customHeight="1" x14ac:dyDescent="0.2">
      <c r="A7" s="4"/>
      <c r="B7" s="40"/>
      <c r="C7" s="122" t="s">
        <v>48</v>
      </c>
      <c r="D7" s="104" t="s">
        <v>42</v>
      </c>
      <c r="E7" s="32"/>
      <c r="F7" s="32"/>
      <c r="G7" s="32"/>
      <c r="H7" s="34"/>
      <c r="I7" s="32"/>
      <c r="J7" s="49"/>
    </row>
    <row r="8" spans="1:15" ht="24" hidden="1" customHeight="1" x14ac:dyDescent="0.2">
      <c r="A8" s="4"/>
      <c r="B8" s="45" t="s">
        <v>19</v>
      </c>
      <c r="C8" s="5"/>
      <c r="D8" s="33"/>
      <c r="E8" s="5"/>
      <c r="F8" s="5"/>
      <c r="G8" s="43"/>
      <c r="H8" s="27" t="s">
        <v>33</v>
      </c>
      <c r="I8" s="31"/>
      <c r="J8" s="11"/>
    </row>
    <row r="9" spans="1:15" ht="15.75" hidden="1" customHeight="1" x14ac:dyDescent="0.2">
      <c r="A9" s="4"/>
      <c r="B9" s="4"/>
      <c r="C9" s="5"/>
      <c r="D9" s="33"/>
      <c r="E9" s="5"/>
      <c r="F9" s="5"/>
      <c r="G9" s="43"/>
      <c r="H9" s="27" t="s">
        <v>34</v>
      </c>
      <c r="I9" s="31"/>
      <c r="J9" s="11"/>
    </row>
    <row r="10" spans="1:15" ht="15.75" hidden="1" customHeight="1" x14ac:dyDescent="0.2">
      <c r="A10" s="4"/>
      <c r="B10" s="50"/>
      <c r="C10" s="26"/>
      <c r="D10" s="44"/>
      <c r="E10" s="53"/>
      <c r="F10" s="53"/>
      <c r="G10" s="51"/>
      <c r="H10" s="51"/>
      <c r="I10" s="52"/>
      <c r="J10" s="49"/>
    </row>
    <row r="11" spans="1:15" ht="24" customHeight="1" x14ac:dyDescent="0.2">
      <c r="A11" s="4"/>
      <c r="B11" s="45" t="s">
        <v>18</v>
      </c>
      <c r="C11" s="5"/>
      <c r="D11" s="123"/>
      <c r="E11" s="123"/>
      <c r="F11" s="123"/>
      <c r="G11" s="123"/>
      <c r="H11" s="27" t="s">
        <v>33</v>
      </c>
      <c r="I11" s="127"/>
      <c r="J11" s="11"/>
    </row>
    <row r="12" spans="1:15" ht="15.75" customHeight="1" x14ac:dyDescent="0.2">
      <c r="A12" s="4"/>
      <c r="B12" s="39"/>
      <c r="C12" s="25"/>
      <c r="D12" s="124"/>
      <c r="E12" s="124"/>
      <c r="F12" s="124"/>
      <c r="G12" s="124"/>
      <c r="H12" s="27" t="s">
        <v>34</v>
      </c>
      <c r="I12" s="127"/>
      <c r="J12" s="11"/>
    </row>
    <row r="13" spans="1:15" ht="15.75" customHeight="1" x14ac:dyDescent="0.2">
      <c r="A13" s="4"/>
      <c r="B13" s="40"/>
      <c r="C13" s="126"/>
      <c r="D13" s="125"/>
      <c r="E13" s="125"/>
      <c r="F13" s="125"/>
      <c r="G13" s="125"/>
      <c r="H13" s="28"/>
      <c r="I13" s="32"/>
      <c r="J13" s="49"/>
    </row>
    <row r="14" spans="1:15" ht="24" hidden="1" customHeight="1" x14ac:dyDescent="0.2">
      <c r="A14" s="4"/>
      <c r="B14" s="64" t="s">
        <v>20</v>
      </c>
      <c r="C14" s="65"/>
      <c r="D14" s="66"/>
      <c r="E14" s="67"/>
      <c r="F14" s="67"/>
      <c r="G14" s="67"/>
      <c r="H14" s="68"/>
      <c r="I14" s="67"/>
      <c r="J14" s="69"/>
    </row>
    <row r="15" spans="1:15" ht="32.25" customHeight="1" x14ac:dyDescent="0.2">
      <c r="A15" s="4"/>
      <c r="B15" s="50" t="s">
        <v>31</v>
      </c>
      <c r="C15" s="70"/>
      <c r="D15" s="51"/>
      <c r="E15" s="83"/>
      <c r="F15" s="83"/>
      <c r="G15" s="98"/>
      <c r="H15" s="98"/>
      <c r="I15" s="98" t="s">
        <v>28</v>
      </c>
      <c r="J15" s="99"/>
    </row>
    <row r="16" spans="1:15" ht="23.25" customHeight="1" x14ac:dyDescent="0.2">
      <c r="A16" s="192" t="s">
        <v>23</v>
      </c>
      <c r="B16" s="193" t="s">
        <v>23</v>
      </c>
      <c r="C16" s="56"/>
      <c r="D16" s="57"/>
      <c r="E16" s="80"/>
      <c r="F16" s="81"/>
      <c r="G16" s="80"/>
      <c r="H16" s="81"/>
      <c r="I16" s="80">
        <f>SUMIF(F47:F58,A16,I47:I58)+SUMIF(F47:F58,"PSU",I47:I58)</f>
        <v>0</v>
      </c>
      <c r="J16" s="82"/>
    </row>
    <row r="17" spans="1:10" ht="23.25" customHeight="1" x14ac:dyDescent="0.2">
      <c r="A17" s="192" t="s">
        <v>24</v>
      </c>
      <c r="B17" s="193" t="s">
        <v>24</v>
      </c>
      <c r="C17" s="56"/>
      <c r="D17" s="57"/>
      <c r="E17" s="80"/>
      <c r="F17" s="81"/>
      <c r="G17" s="80"/>
      <c r="H17" s="81"/>
      <c r="I17" s="80">
        <f>SUMIF(F47:F58,A17,I47:I58)</f>
        <v>0</v>
      </c>
      <c r="J17" s="82"/>
    </row>
    <row r="18" spans="1:10" ht="23.25" customHeight="1" x14ac:dyDescent="0.2">
      <c r="A18" s="192" t="s">
        <v>25</v>
      </c>
      <c r="B18" s="193" t="s">
        <v>25</v>
      </c>
      <c r="C18" s="56"/>
      <c r="D18" s="57"/>
      <c r="E18" s="80"/>
      <c r="F18" s="81"/>
      <c r="G18" s="80"/>
      <c r="H18" s="81"/>
      <c r="I18" s="80">
        <f>SUMIF(F47:F58,A18,I47:I58)</f>
        <v>0</v>
      </c>
      <c r="J18" s="82"/>
    </row>
    <row r="19" spans="1:10" ht="23.25" customHeight="1" x14ac:dyDescent="0.2">
      <c r="A19" s="192" t="s">
        <v>76</v>
      </c>
      <c r="B19" s="193" t="s">
        <v>26</v>
      </c>
      <c r="C19" s="56"/>
      <c r="D19" s="57"/>
      <c r="E19" s="80"/>
      <c r="F19" s="81"/>
      <c r="G19" s="80"/>
      <c r="H19" s="81"/>
      <c r="I19" s="80">
        <f>SUMIF(F47:F58,A19,I47:I58)</f>
        <v>0</v>
      </c>
      <c r="J19" s="82"/>
    </row>
    <row r="20" spans="1:10" ht="23.25" customHeight="1" x14ac:dyDescent="0.2">
      <c r="A20" s="192" t="s">
        <v>77</v>
      </c>
      <c r="B20" s="193" t="s">
        <v>27</v>
      </c>
      <c r="C20" s="56"/>
      <c r="D20" s="57"/>
      <c r="E20" s="80"/>
      <c r="F20" s="81"/>
      <c r="G20" s="80"/>
      <c r="H20" s="81"/>
      <c r="I20" s="80">
        <f>SUMIF(F47:F58,A20,I47:I58)</f>
        <v>0</v>
      </c>
      <c r="J20" s="82"/>
    </row>
    <row r="21" spans="1:10" ht="23.25" customHeight="1" x14ac:dyDescent="0.2">
      <c r="A21" s="4"/>
      <c r="B21" s="72" t="s">
        <v>28</v>
      </c>
      <c r="C21" s="73"/>
      <c r="D21" s="74"/>
      <c r="E21" s="89"/>
      <c r="F21" s="97"/>
      <c r="G21" s="89"/>
      <c r="H21" s="97"/>
      <c r="I21" s="89">
        <f>SUM(I16:J20)</f>
        <v>0</v>
      </c>
      <c r="J21" s="90"/>
    </row>
    <row r="22" spans="1:10" ht="33" customHeight="1" x14ac:dyDescent="0.2">
      <c r="A22" s="4"/>
      <c r="B22" s="63" t="s">
        <v>32</v>
      </c>
      <c r="C22" s="56"/>
      <c r="D22" s="57"/>
      <c r="E22" s="62"/>
      <c r="F22" s="59"/>
      <c r="G22" s="48"/>
      <c r="H22" s="48"/>
      <c r="I22" s="48"/>
      <c r="J22" s="60"/>
    </row>
    <row r="23" spans="1:10" ht="23.25" customHeight="1" x14ac:dyDescent="0.2">
      <c r="A23" s="4"/>
      <c r="B23" s="55" t="s">
        <v>11</v>
      </c>
      <c r="C23" s="56"/>
      <c r="D23" s="57"/>
      <c r="E23" s="58">
        <v>15</v>
      </c>
      <c r="F23" s="59" t="s">
        <v>0</v>
      </c>
      <c r="G23" s="87">
        <f>ZakladDPHSniVypocet</f>
        <v>0</v>
      </c>
      <c r="H23" s="88"/>
      <c r="I23" s="88"/>
      <c r="J23" s="60" t="str">
        <f t="shared" ref="J23:J28" si="0">Mena</f>
        <v>CZK</v>
      </c>
    </row>
    <row r="24" spans="1:10" ht="23.25" customHeight="1" x14ac:dyDescent="0.2">
      <c r="A24" s="4"/>
      <c r="B24" s="55" t="s">
        <v>12</v>
      </c>
      <c r="C24" s="56"/>
      <c r="D24" s="57"/>
      <c r="E24" s="58">
        <f>SazbaDPH1</f>
        <v>15</v>
      </c>
      <c r="F24" s="59" t="s">
        <v>0</v>
      </c>
      <c r="G24" s="85">
        <f>ZakladDPHSni*SazbaDPH1/100</f>
        <v>0</v>
      </c>
      <c r="H24" s="86"/>
      <c r="I24" s="86"/>
      <c r="J24" s="60" t="str">
        <f t="shared" si="0"/>
        <v>CZK</v>
      </c>
    </row>
    <row r="25" spans="1:10" ht="23.25" customHeight="1" x14ac:dyDescent="0.2">
      <c r="A25" s="4"/>
      <c r="B25" s="55" t="s">
        <v>13</v>
      </c>
      <c r="C25" s="56"/>
      <c r="D25" s="57"/>
      <c r="E25" s="58">
        <v>21</v>
      </c>
      <c r="F25" s="59" t="s">
        <v>0</v>
      </c>
      <c r="G25" s="87">
        <f>ZakladDPHZaklVypocet</f>
        <v>0</v>
      </c>
      <c r="H25" s="88"/>
      <c r="I25" s="88"/>
      <c r="J25" s="60" t="str">
        <f t="shared" si="0"/>
        <v>CZK</v>
      </c>
    </row>
    <row r="26" spans="1:10" ht="23.25" customHeight="1" x14ac:dyDescent="0.2">
      <c r="A26" s="4"/>
      <c r="B26" s="47" t="s">
        <v>14</v>
      </c>
      <c r="C26" s="22"/>
      <c r="D26" s="18"/>
      <c r="E26" s="41">
        <f>SazbaDPH2</f>
        <v>21</v>
      </c>
      <c r="F26" s="42" t="s">
        <v>0</v>
      </c>
      <c r="G26" s="94">
        <f>ZakladDPHZakl*SazbaDPH2/100</f>
        <v>0</v>
      </c>
      <c r="H26" s="95"/>
      <c r="I26" s="95"/>
      <c r="J26" s="54" t="str">
        <f t="shared" si="0"/>
        <v>CZK</v>
      </c>
    </row>
    <row r="27" spans="1:10" ht="23.25" customHeight="1" thickBot="1" x14ac:dyDescent="0.25">
      <c r="A27" s="4"/>
      <c r="B27" s="46" t="s">
        <v>4</v>
      </c>
      <c r="C27" s="20"/>
      <c r="D27" s="23"/>
      <c r="E27" s="20"/>
      <c r="F27" s="21"/>
      <c r="G27" s="96">
        <f>0</f>
        <v>0</v>
      </c>
      <c r="H27" s="96"/>
      <c r="I27" s="96"/>
      <c r="J27" s="61" t="str">
        <f t="shared" si="0"/>
        <v>CZK</v>
      </c>
    </row>
    <row r="28" spans="1:10" ht="27.75" hidden="1" customHeight="1" thickBot="1" x14ac:dyDescent="0.25">
      <c r="A28" s="4"/>
      <c r="B28" s="151" t="s">
        <v>22</v>
      </c>
      <c r="C28" s="152"/>
      <c r="D28" s="152"/>
      <c r="E28" s="153"/>
      <c r="F28" s="154"/>
      <c r="G28" s="155">
        <f>ZakladDPHSniVypocet+ZakladDPHZaklVypocet</f>
        <v>0</v>
      </c>
      <c r="H28" s="155"/>
      <c r="I28" s="155"/>
      <c r="J28" s="156" t="str">
        <f t="shared" si="0"/>
        <v>CZK</v>
      </c>
    </row>
    <row r="29" spans="1:10" ht="27.75" customHeight="1" thickBot="1" x14ac:dyDescent="0.25">
      <c r="A29" s="4"/>
      <c r="B29" s="151" t="s">
        <v>35</v>
      </c>
      <c r="C29" s="157"/>
      <c r="D29" s="157"/>
      <c r="E29" s="157"/>
      <c r="F29" s="157"/>
      <c r="G29" s="158">
        <f>ZakladDPHSni+DPHSni+ZakladDPHZakl+DPHZakl+Zaokrouhleni</f>
        <v>0</v>
      </c>
      <c r="H29" s="158"/>
      <c r="I29" s="158"/>
      <c r="J29" s="159" t="s">
        <v>51</v>
      </c>
    </row>
    <row r="30" spans="1:10" ht="12.75" customHeight="1" x14ac:dyDescent="0.2">
      <c r="A30" s="4"/>
      <c r="B30" s="4"/>
      <c r="C30" s="5"/>
      <c r="D30" s="5"/>
      <c r="E30" s="5"/>
      <c r="F30" s="5"/>
      <c r="G30" s="43"/>
      <c r="H30" s="5"/>
      <c r="I30" s="43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3"/>
      <c r="H31" s="5"/>
      <c r="I31" s="43"/>
      <c r="J31" s="12"/>
    </row>
    <row r="32" spans="1:10" ht="18.75" customHeight="1" x14ac:dyDescent="0.2">
      <c r="A32" s="4"/>
      <c r="B32" s="24"/>
      <c r="C32" s="19" t="s">
        <v>10</v>
      </c>
      <c r="D32" s="37"/>
      <c r="E32" s="37"/>
      <c r="F32" s="19" t="s">
        <v>9</v>
      </c>
      <c r="G32" s="37"/>
      <c r="H32" s="38"/>
      <c r="I32" s="37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3"/>
      <c r="H33" s="5"/>
      <c r="I33" s="43"/>
      <c r="J33" s="12"/>
    </row>
    <row r="34" spans="1:10" s="35" customFormat="1" ht="18.75" customHeight="1" x14ac:dyDescent="0.2">
      <c r="A34" s="29"/>
      <c r="B34" s="29"/>
      <c r="C34" s="30"/>
      <c r="D34" s="79"/>
      <c r="E34" s="79"/>
      <c r="F34" s="30"/>
      <c r="G34" s="79"/>
      <c r="H34" s="79"/>
      <c r="I34" s="79"/>
      <c r="J34" s="36"/>
    </row>
    <row r="35" spans="1:10" ht="12.75" customHeight="1" x14ac:dyDescent="0.2">
      <c r="A35" s="4"/>
      <c r="B35" s="4"/>
      <c r="C35" s="5"/>
      <c r="D35" s="84" t="s">
        <v>2</v>
      </c>
      <c r="E35" s="84"/>
      <c r="F35" s="5"/>
      <c r="G35" s="43"/>
      <c r="H35" s="13" t="s">
        <v>3</v>
      </c>
      <c r="I35" s="43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5" t="s">
        <v>15</v>
      </c>
      <c r="C37" s="3"/>
      <c r="D37" s="3"/>
      <c r="E37" s="3"/>
      <c r="F37" s="143"/>
      <c r="G37" s="143"/>
      <c r="H37" s="143"/>
      <c r="I37" s="143"/>
      <c r="J37" s="3"/>
    </row>
    <row r="38" spans="1:10" ht="25.5" hidden="1" customHeight="1" x14ac:dyDescent="0.2">
      <c r="A38" s="130" t="s">
        <v>37</v>
      </c>
      <c r="B38" s="132" t="s">
        <v>16</v>
      </c>
      <c r="C38" s="133" t="s">
        <v>5</v>
      </c>
      <c r="D38" s="134"/>
      <c r="E38" s="134"/>
      <c r="F38" s="144" t="str">
        <f>B23</f>
        <v>Základ pro sníženou DPH</v>
      </c>
      <c r="G38" s="144" t="str">
        <f>B25</f>
        <v>Základ pro základní DPH</v>
      </c>
      <c r="H38" s="145" t="s">
        <v>17</v>
      </c>
      <c r="I38" s="145" t="s">
        <v>1</v>
      </c>
      <c r="J38" s="135" t="s">
        <v>0</v>
      </c>
    </row>
    <row r="39" spans="1:10" ht="25.5" hidden="1" customHeight="1" x14ac:dyDescent="0.2">
      <c r="A39" s="130">
        <v>1</v>
      </c>
      <c r="B39" s="136" t="s">
        <v>49</v>
      </c>
      <c r="C39" s="137" t="s">
        <v>45</v>
      </c>
      <c r="D39" s="138"/>
      <c r="E39" s="138"/>
      <c r="F39" s="146">
        <f>'Rozpočet Pol'!AC104</f>
        <v>0</v>
      </c>
      <c r="G39" s="147">
        <f>'Rozpočet Pol'!AD104</f>
        <v>0</v>
      </c>
      <c r="H39" s="148">
        <f>(F39*SazbaDPH1/100)+(G39*SazbaDPH2/100)</f>
        <v>0</v>
      </c>
      <c r="I39" s="148">
        <f>F39+G39+H39</f>
        <v>0</v>
      </c>
      <c r="J39" s="139" t="str">
        <f>IF(CenaCelkemVypocet=0,"",I39/CenaCelkemVypocet*100)</f>
        <v/>
      </c>
    </row>
    <row r="40" spans="1:10" ht="25.5" hidden="1" customHeight="1" x14ac:dyDescent="0.2">
      <c r="A40" s="130"/>
      <c r="B40" s="140" t="s">
        <v>50</v>
      </c>
      <c r="C40" s="141"/>
      <c r="D40" s="141"/>
      <c r="E40" s="142"/>
      <c r="F40" s="149">
        <f>SUMIF(A39:A39,"=1",F39:F39)</f>
        <v>0</v>
      </c>
      <c r="G40" s="150">
        <f>SUMIF(A39:A39,"=1",G39:G39)</f>
        <v>0</v>
      </c>
      <c r="H40" s="150">
        <f>SUMIF(A39:A39,"=1",H39:H39)</f>
        <v>0</v>
      </c>
      <c r="I40" s="150">
        <f>SUMIF(A39:A39,"=1",I39:I39)</f>
        <v>0</v>
      </c>
      <c r="J40" s="131">
        <f>SUMIF(A39:A39,"=1",J39:J39)</f>
        <v>0</v>
      </c>
    </row>
    <row r="44" spans="1:10" ht="15.75" x14ac:dyDescent="0.25">
      <c r="B44" s="160" t="s">
        <v>52</v>
      </c>
    </row>
    <row r="46" spans="1:10" ht="25.5" customHeight="1" x14ac:dyDescent="0.2">
      <c r="A46" s="161"/>
      <c r="B46" s="167" t="s">
        <v>16</v>
      </c>
      <c r="C46" s="167" t="s">
        <v>5</v>
      </c>
      <c r="D46" s="168"/>
      <c r="E46" s="168"/>
      <c r="F46" s="171" t="s">
        <v>53</v>
      </c>
      <c r="G46" s="171"/>
      <c r="H46" s="171"/>
      <c r="I46" s="172" t="s">
        <v>28</v>
      </c>
      <c r="J46" s="172"/>
    </row>
    <row r="47" spans="1:10" ht="25.5" customHeight="1" x14ac:dyDescent="0.2">
      <c r="A47" s="162"/>
      <c r="B47" s="173" t="s">
        <v>54</v>
      </c>
      <c r="C47" s="174" t="s">
        <v>55</v>
      </c>
      <c r="D47" s="175"/>
      <c r="E47" s="175"/>
      <c r="F47" s="179" t="s">
        <v>23</v>
      </c>
      <c r="G47" s="180"/>
      <c r="H47" s="180"/>
      <c r="I47" s="181">
        <f>'Rozpočet Pol'!G8</f>
        <v>0</v>
      </c>
      <c r="J47" s="181"/>
    </row>
    <row r="48" spans="1:10" ht="25.5" customHeight="1" x14ac:dyDescent="0.2">
      <c r="A48" s="162"/>
      <c r="B48" s="165" t="s">
        <v>56</v>
      </c>
      <c r="C48" s="164" t="s">
        <v>57</v>
      </c>
      <c r="D48" s="166"/>
      <c r="E48" s="166"/>
      <c r="F48" s="182" t="s">
        <v>23</v>
      </c>
      <c r="G48" s="183"/>
      <c r="H48" s="183"/>
      <c r="I48" s="184">
        <f>'Rozpočet Pol'!G14</f>
        <v>0</v>
      </c>
      <c r="J48" s="184"/>
    </row>
    <row r="49" spans="1:10" ht="25.5" customHeight="1" x14ac:dyDescent="0.2">
      <c r="A49" s="162"/>
      <c r="B49" s="165" t="s">
        <v>58</v>
      </c>
      <c r="C49" s="164" t="s">
        <v>59</v>
      </c>
      <c r="D49" s="166"/>
      <c r="E49" s="166"/>
      <c r="F49" s="182" t="s">
        <v>23</v>
      </c>
      <c r="G49" s="183"/>
      <c r="H49" s="183"/>
      <c r="I49" s="184">
        <f>'Rozpočet Pol'!G21</f>
        <v>0</v>
      </c>
      <c r="J49" s="184"/>
    </row>
    <row r="50" spans="1:10" ht="25.5" customHeight="1" x14ac:dyDescent="0.2">
      <c r="A50" s="162"/>
      <c r="B50" s="165" t="s">
        <v>60</v>
      </c>
      <c r="C50" s="164" t="s">
        <v>61</v>
      </c>
      <c r="D50" s="166"/>
      <c r="E50" s="166"/>
      <c r="F50" s="182" t="s">
        <v>23</v>
      </c>
      <c r="G50" s="183"/>
      <c r="H50" s="183"/>
      <c r="I50" s="184">
        <f>'Rozpočet Pol'!G26</f>
        <v>0</v>
      </c>
      <c r="J50" s="184"/>
    </row>
    <row r="51" spans="1:10" ht="25.5" customHeight="1" x14ac:dyDescent="0.2">
      <c r="A51" s="162"/>
      <c r="B51" s="165" t="s">
        <v>62</v>
      </c>
      <c r="C51" s="164" t="s">
        <v>63</v>
      </c>
      <c r="D51" s="166"/>
      <c r="E51" s="166"/>
      <c r="F51" s="182" t="s">
        <v>23</v>
      </c>
      <c r="G51" s="183"/>
      <c r="H51" s="183"/>
      <c r="I51" s="184">
        <f>'Rozpočet Pol'!G38</f>
        <v>0</v>
      </c>
      <c r="J51" s="184"/>
    </row>
    <row r="52" spans="1:10" ht="25.5" customHeight="1" x14ac:dyDescent="0.2">
      <c r="A52" s="162"/>
      <c r="B52" s="165" t="s">
        <v>64</v>
      </c>
      <c r="C52" s="164" t="s">
        <v>65</v>
      </c>
      <c r="D52" s="166"/>
      <c r="E52" s="166"/>
      <c r="F52" s="182" t="s">
        <v>23</v>
      </c>
      <c r="G52" s="183"/>
      <c r="H52" s="183"/>
      <c r="I52" s="184">
        <f>'Rozpočet Pol'!G44</f>
        <v>0</v>
      </c>
      <c r="J52" s="184"/>
    </row>
    <row r="53" spans="1:10" ht="25.5" customHeight="1" x14ac:dyDescent="0.2">
      <c r="A53" s="162"/>
      <c r="B53" s="165" t="s">
        <v>66</v>
      </c>
      <c r="C53" s="164" t="s">
        <v>67</v>
      </c>
      <c r="D53" s="166"/>
      <c r="E53" s="166"/>
      <c r="F53" s="182" t="s">
        <v>23</v>
      </c>
      <c r="G53" s="183"/>
      <c r="H53" s="183"/>
      <c r="I53" s="184">
        <f>'Rozpočet Pol'!G59</f>
        <v>0</v>
      </c>
      <c r="J53" s="184"/>
    </row>
    <row r="54" spans="1:10" ht="25.5" customHeight="1" x14ac:dyDescent="0.2">
      <c r="A54" s="162"/>
      <c r="B54" s="165" t="s">
        <v>68</v>
      </c>
      <c r="C54" s="164" t="s">
        <v>69</v>
      </c>
      <c r="D54" s="166"/>
      <c r="E54" s="166"/>
      <c r="F54" s="182" t="s">
        <v>23</v>
      </c>
      <c r="G54" s="183"/>
      <c r="H54" s="183"/>
      <c r="I54" s="184">
        <f>'Rozpočet Pol'!G66</f>
        <v>0</v>
      </c>
      <c r="J54" s="184"/>
    </row>
    <row r="55" spans="1:10" ht="25.5" customHeight="1" x14ac:dyDescent="0.2">
      <c r="A55" s="162"/>
      <c r="B55" s="165" t="s">
        <v>70</v>
      </c>
      <c r="C55" s="164" t="s">
        <v>71</v>
      </c>
      <c r="D55" s="166"/>
      <c r="E55" s="166"/>
      <c r="F55" s="182" t="s">
        <v>24</v>
      </c>
      <c r="G55" s="183"/>
      <c r="H55" s="183"/>
      <c r="I55" s="184">
        <f>'Rozpočet Pol'!G68</f>
        <v>0</v>
      </c>
      <c r="J55" s="184"/>
    </row>
    <row r="56" spans="1:10" ht="25.5" customHeight="1" x14ac:dyDescent="0.2">
      <c r="A56" s="162"/>
      <c r="B56" s="165" t="s">
        <v>72</v>
      </c>
      <c r="C56" s="164" t="s">
        <v>73</v>
      </c>
      <c r="D56" s="166"/>
      <c r="E56" s="166"/>
      <c r="F56" s="182" t="s">
        <v>24</v>
      </c>
      <c r="G56" s="183"/>
      <c r="H56" s="183"/>
      <c r="I56" s="184">
        <f>'Rozpočet Pol'!G71</f>
        <v>0</v>
      </c>
      <c r="J56" s="184"/>
    </row>
    <row r="57" spans="1:10" ht="25.5" customHeight="1" x14ac:dyDescent="0.2">
      <c r="A57" s="162"/>
      <c r="B57" s="165" t="s">
        <v>74</v>
      </c>
      <c r="C57" s="164" t="s">
        <v>75</v>
      </c>
      <c r="D57" s="166"/>
      <c r="E57" s="166"/>
      <c r="F57" s="182" t="s">
        <v>24</v>
      </c>
      <c r="G57" s="183"/>
      <c r="H57" s="183"/>
      <c r="I57" s="184">
        <f>'Rozpočet Pol'!G85</f>
        <v>0</v>
      </c>
      <c r="J57" s="184"/>
    </row>
    <row r="58" spans="1:10" ht="25.5" customHeight="1" x14ac:dyDescent="0.2">
      <c r="A58" s="162"/>
      <c r="B58" s="176" t="s">
        <v>76</v>
      </c>
      <c r="C58" s="177" t="s">
        <v>26</v>
      </c>
      <c r="D58" s="178"/>
      <c r="E58" s="178"/>
      <c r="F58" s="185" t="s">
        <v>76</v>
      </c>
      <c r="G58" s="186"/>
      <c r="H58" s="186"/>
      <c r="I58" s="187">
        <f>'Rozpočet Pol'!G89</f>
        <v>0</v>
      </c>
      <c r="J58" s="187"/>
    </row>
    <row r="59" spans="1:10" ht="25.5" customHeight="1" x14ac:dyDescent="0.2">
      <c r="A59" s="163"/>
      <c r="B59" s="169" t="s">
        <v>1</v>
      </c>
      <c r="C59" s="169"/>
      <c r="D59" s="170"/>
      <c r="E59" s="170"/>
      <c r="F59" s="188"/>
      <c r="G59" s="189"/>
      <c r="H59" s="189"/>
      <c r="I59" s="190">
        <f>SUM(I47:I58)</f>
        <v>0</v>
      </c>
      <c r="J59" s="190"/>
    </row>
    <row r="60" spans="1:10" x14ac:dyDescent="0.2">
      <c r="F60" s="191"/>
      <c r="G60" s="129"/>
      <c r="H60" s="191"/>
      <c r="I60" s="129"/>
      <c r="J60" s="129"/>
    </row>
    <row r="61" spans="1:10" x14ac:dyDescent="0.2">
      <c r="F61" s="191"/>
      <c r="G61" s="129"/>
      <c r="H61" s="191"/>
      <c r="I61" s="129"/>
      <c r="J61" s="129"/>
    </row>
    <row r="62" spans="1:10" x14ac:dyDescent="0.2">
      <c r="F62" s="191"/>
      <c r="G62" s="129"/>
      <c r="H62" s="191"/>
      <c r="I62" s="129"/>
      <c r="J62" s="129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5">
    <mergeCell ref="I57:J57"/>
    <mergeCell ref="C57:E57"/>
    <mergeCell ref="I58:J58"/>
    <mergeCell ref="C58:E58"/>
    <mergeCell ref="I59:J59"/>
    <mergeCell ref="I54:J54"/>
    <mergeCell ref="C54:E54"/>
    <mergeCell ref="I55:J55"/>
    <mergeCell ref="C55:E55"/>
    <mergeCell ref="I56:J56"/>
    <mergeCell ref="C56:E56"/>
    <mergeCell ref="I51:J51"/>
    <mergeCell ref="C51:E51"/>
    <mergeCell ref="I52:J52"/>
    <mergeCell ref="C52:E52"/>
    <mergeCell ref="I53:J53"/>
    <mergeCell ref="C53:E53"/>
    <mergeCell ref="I48:J48"/>
    <mergeCell ref="C48:E48"/>
    <mergeCell ref="I49:J49"/>
    <mergeCell ref="C49:E49"/>
    <mergeCell ref="I50:J50"/>
    <mergeCell ref="C50:E50"/>
    <mergeCell ref="D3:J3"/>
    <mergeCell ref="C39:E39"/>
    <mergeCell ref="B40:E40"/>
    <mergeCell ref="I46:J46"/>
    <mergeCell ref="I47:J47"/>
    <mergeCell ref="C47:E47"/>
    <mergeCell ref="G28:I28"/>
    <mergeCell ref="G15:H15"/>
    <mergeCell ref="I15:J15"/>
    <mergeCell ref="E16:F16"/>
    <mergeCell ref="D12:G12"/>
    <mergeCell ref="D13:G13"/>
    <mergeCell ref="D34:E34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34:I34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100" t="s">
        <v>6</v>
      </c>
      <c r="B1" s="100"/>
      <c r="C1" s="101"/>
      <c r="D1" s="100"/>
      <c r="E1" s="100"/>
      <c r="F1" s="100"/>
      <c r="G1" s="100"/>
    </row>
    <row r="2" spans="1:7" ht="24.95" customHeight="1" x14ac:dyDescent="0.2">
      <c r="A2" s="77" t="s">
        <v>41</v>
      </c>
      <c r="B2" s="76"/>
      <c r="C2" s="102"/>
      <c r="D2" s="102"/>
      <c r="E2" s="102"/>
      <c r="F2" s="102"/>
      <c r="G2" s="103"/>
    </row>
    <row r="3" spans="1:7" ht="24.95" hidden="1" customHeight="1" x14ac:dyDescent="0.2">
      <c r="A3" s="77" t="s">
        <v>7</v>
      </c>
      <c r="B3" s="76"/>
      <c r="C3" s="102"/>
      <c r="D3" s="102"/>
      <c r="E3" s="102"/>
      <c r="F3" s="102"/>
      <c r="G3" s="103"/>
    </row>
    <row r="4" spans="1:7" ht="24.95" hidden="1" customHeight="1" x14ac:dyDescent="0.2">
      <c r="A4" s="77" t="s">
        <v>8</v>
      </c>
      <c r="B4" s="76"/>
      <c r="C4" s="102"/>
      <c r="D4" s="102"/>
      <c r="E4" s="102"/>
      <c r="F4" s="102"/>
      <c r="G4" s="103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114"/>
  <sheetViews>
    <sheetView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128" customWidth="1"/>
    <col min="3" max="3" width="38.28515625" style="128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13" width="0" hidden="1" customWidth="1"/>
    <col min="18" max="21" width="0" hidden="1" customWidth="1"/>
    <col min="29" max="39" width="0" hidden="1" customWidth="1"/>
    <col min="53" max="53" width="73.42578125" customWidth="1"/>
  </cols>
  <sheetData>
    <row r="1" spans="1:60" ht="15.75" customHeight="1" x14ac:dyDescent="0.25">
      <c r="A1" s="194" t="s">
        <v>6</v>
      </c>
      <c r="B1" s="194"/>
      <c r="C1" s="194"/>
      <c r="D1" s="194"/>
      <c r="E1" s="194"/>
      <c r="F1" s="194"/>
      <c r="G1" s="194"/>
      <c r="AE1" t="s">
        <v>79</v>
      </c>
    </row>
    <row r="2" spans="1:60" ht="24.95" customHeight="1" x14ac:dyDescent="0.2">
      <c r="A2" s="201" t="s">
        <v>78</v>
      </c>
      <c r="B2" s="195"/>
      <c r="C2" s="196" t="s">
        <v>45</v>
      </c>
      <c r="D2" s="197"/>
      <c r="E2" s="197"/>
      <c r="F2" s="197"/>
      <c r="G2" s="203"/>
      <c r="AE2" t="s">
        <v>80</v>
      </c>
    </row>
    <row r="3" spans="1:60" ht="24.95" customHeight="1" x14ac:dyDescent="0.2">
      <c r="A3" s="202" t="s">
        <v>7</v>
      </c>
      <c r="B3" s="200"/>
      <c r="C3" s="198" t="s">
        <v>42</v>
      </c>
      <c r="D3" s="199"/>
      <c r="E3" s="199"/>
      <c r="F3" s="199"/>
      <c r="G3" s="204"/>
      <c r="AE3" t="s">
        <v>81</v>
      </c>
    </row>
    <row r="4" spans="1:60" ht="24.95" hidden="1" customHeight="1" x14ac:dyDescent="0.2">
      <c r="A4" s="202" t="s">
        <v>8</v>
      </c>
      <c r="B4" s="200"/>
      <c r="C4" s="198"/>
      <c r="D4" s="199"/>
      <c r="E4" s="199"/>
      <c r="F4" s="199"/>
      <c r="G4" s="204"/>
      <c r="AE4" t="s">
        <v>82</v>
      </c>
    </row>
    <row r="5" spans="1:60" hidden="1" x14ac:dyDescent="0.2">
      <c r="A5" s="205" t="s">
        <v>83</v>
      </c>
      <c r="B5" s="206"/>
      <c r="C5" s="207"/>
      <c r="D5" s="208"/>
      <c r="E5" s="208"/>
      <c r="F5" s="208"/>
      <c r="G5" s="209"/>
      <c r="AE5" t="s">
        <v>84</v>
      </c>
    </row>
    <row r="7" spans="1:60" ht="38.25" x14ac:dyDescent="0.2">
      <c r="A7" s="215" t="s">
        <v>85</v>
      </c>
      <c r="B7" s="216" t="s">
        <v>86</v>
      </c>
      <c r="C7" s="216" t="s">
        <v>87</v>
      </c>
      <c r="D7" s="215" t="s">
        <v>88</v>
      </c>
      <c r="E7" s="215" t="s">
        <v>89</v>
      </c>
      <c r="F7" s="210" t="s">
        <v>90</v>
      </c>
      <c r="G7" s="236" t="s">
        <v>28</v>
      </c>
      <c r="H7" s="237" t="s">
        <v>29</v>
      </c>
      <c r="I7" s="237" t="s">
        <v>91</v>
      </c>
      <c r="J7" s="237" t="s">
        <v>30</v>
      </c>
      <c r="K7" s="237" t="s">
        <v>92</v>
      </c>
      <c r="L7" s="237" t="s">
        <v>93</v>
      </c>
      <c r="M7" s="237" t="s">
        <v>94</v>
      </c>
      <c r="N7" s="237" t="s">
        <v>95</v>
      </c>
      <c r="O7" s="237" t="s">
        <v>96</v>
      </c>
      <c r="P7" s="237" t="s">
        <v>97</v>
      </c>
      <c r="Q7" s="237" t="s">
        <v>98</v>
      </c>
      <c r="R7" s="237" t="s">
        <v>99</v>
      </c>
      <c r="S7" s="237" t="s">
        <v>100</v>
      </c>
      <c r="T7" s="237" t="s">
        <v>101</v>
      </c>
      <c r="U7" s="218" t="s">
        <v>102</v>
      </c>
    </row>
    <row r="8" spans="1:60" x14ac:dyDescent="0.2">
      <c r="A8" s="238" t="s">
        <v>103</v>
      </c>
      <c r="B8" s="239" t="s">
        <v>54</v>
      </c>
      <c r="C8" s="240" t="s">
        <v>55</v>
      </c>
      <c r="D8" s="217"/>
      <c r="E8" s="241"/>
      <c r="F8" s="242"/>
      <c r="G8" s="242">
        <f>SUMIF(AE9:AE13,"&lt;&gt;NOR",G9:G13)</f>
        <v>0</v>
      </c>
      <c r="H8" s="242"/>
      <c r="I8" s="242">
        <f>SUM(I9:I13)</f>
        <v>0</v>
      </c>
      <c r="J8" s="242"/>
      <c r="K8" s="242">
        <f>SUM(K9:K13)</f>
        <v>0</v>
      </c>
      <c r="L8" s="242"/>
      <c r="M8" s="242">
        <f>SUM(M9:M13)</f>
        <v>0</v>
      </c>
      <c r="N8" s="217"/>
      <c r="O8" s="217">
        <f>SUM(O9:O13)</f>
        <v>0</v>
      </c>
      <c r="P8" s="217"/>
      <c r="Q8" s="217">
        <f>SUM(Q9:Q13)</f>
        <v>0</v>
      </c>
      <c r="R8" s="217"/>
      <c r="S8" s="217"/>
      <c r="T8" s="238"/>
      <c r="U8" s="217">
        <f>SUM(U9:U13)</f>
        <v>13.299999999999999</v>
      </c>
      <c r="AE8" t="s">
        <v>104</v>
      </c>
    </row>
    <row r="9" spans="1:60" outlineLevel="1" x14ac:dyDescent="0.2">
      <c r="A9" s="212">
        <v>1</v>
      </c>
      <c r="B9" s="219" t="s">
        <v>105</v>
      </c>
      <c r="C9" s="266" t="s">
        <v>106</v>
      </c>
      <c r="D9" s="221" t="s">
        <v>107</v>
      </c>
      <c r="E9" s="227">
        <v>3.2770000000000001</v>
      </c>
      <c r="F9" s="231">
        <f>H9+J9</f>
        <v>0</v>
      </c>
      <c r="G9" s="232">
        <f>ROUND(E9*F9,2)</f>
        <v>0</v>
      </c>
      <c r="H9" s="232"/>
      <c r="I9" s="232">
        <f>ROUND(E9*H9,2)</f>
        <v>0</v>
      </c>
      <c r="J9" s="232"/>
      <c r="K9" s="232">
        <f>ROUND(E9*J9,2)</f>
        <v>0</v>
      </c>
      <c r="L9" s="232">
        <v>21</v>
      </c>
      <c r="M9" s="232">
        <f>G9*(1+L9/100)</f>
        <v>0</v>
      </c>
      <c r="N9" s="221">
        <v>0</v>
      </c>
      <c r="O9" s="221">
        <f>ROUND(E9*N9,5)</f>
        <v>0</v>
      </c>
      <c r="P9" s="221">
        <v>0</v>
      </c>
      <c r="Q9" s="221">
        <f>ROUND(E9*P9,5)</f>
        <v>0</v>
      </c>
      <c r="R9" s="221"/>
      <c r="S9" s="221"/>
      <c r="T9" s="222">
        <v>3.5329999999999999</v>
      </c>
      <c r="U9" s="221">
        <f>ROUND(E9*T9,2)</f>
        <v>11.58</v>
      </c>
      <c r="V9" s="211"/>
      <c r="W9" s="211"/>
      <c r="X9" s="211"/>
      <c r="Y9" s="211"/>
      <c r="Z9" s="211"/>
      <c r="AA9" s="211"/>
      <c r="AB9" s="211"/>
      <c r="AC9" s="211"/>
      <c r="AD9" s="211"/>
      <c r="AE9" s="211" t="s">
        <v>108</v>
      </c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</row>
    <row r="10" spans="1:60" outlineLevel="1" x14ac:dyDescent="0.2">
      <c r="A10" s="212">
        <v>2</v>
      </c>
      <c r="B10" s="219" t="s">
        <v>109</v>
      </c>
      <c r="C10" s="266" t="s">
        <v>110</v>
      </c>
      <c r="D10" s="221" t="s">
        <v>111</v>
      </c>
      <c r="E10" s="227">
        <v>16.5</v>
      </c>
      <c r="F10" s="231">
        <f>H10+J10</f>
        <v>0</v>
      </c>
      <c r="G10" s="232">
        <f>ROUND(E10*F10,2)</f>
        <v>0</v>
      </c>
      <c r="H10" s="232"/>
      <c r="I10" s="232">
        <f>ROUND(E10*H10,2)</f>
        <v>0</v>
      </c>
      <c r="J10" s="232"/>
      <c r="K10" s="232">
        <f>ROUND(E10*J10,2)</f>
        <v>0</v>
      </c>
      <c r="L10" s="232">
        <v>21</v>
      </c>
      <c r="M10" s="232">
        <f>G10*(1+L10/100)</f>
        <v>0</v>
      </c>
      <c r="N10" s="221">
        <v>0</v>
      </c>
      <c r="O10" s="221">
        <f>ROUND(E10*N10,5)</f>
        <v>0</v>
      </c>
      <c r="P10" s="221">
        <v>0</v>
      </c>
      <c r="Q10" s="221">
        <f>ROUND(E10*P10,5)</f>
        <v>0</v>
      </c>
      <c r="R10" s="221"/>
      <c r="S10" s="221"/>
      <c r="T10" s="222">
        <v>9.6000000000000002E-2</v>
      </c>
      <c r="U10" s="221">
        <f>ROUND(E10*T10,2)</f>
        <v>1.58</v>
      </c>
      <c r="V10" s="211"/>
      <c r="W10" s="211"/>
      <c r="X10" s="211"/>
      <c r="Y10" s="211"/>
      <c r="Z10" s="211"/>
      <c r="AA10" s="211"/>
      <c r="AB10" s="211"/>
      <c r="AC10" s="211"/>
      <c r="AD10" s="211"/>
      <c r="AE10" s="211" t="s">
        <v>108</v>
      </c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  <c r="BH10" s="211"/>
    </row>
    <row r="11" spans="1:60" ht="22.5" outlineLevel="1" x14ac:dyDescent="0.2">
      <c r="A11" s="212">
        <v>3</v>
      </c>
      <c r="B11" s="219" t="s">
        <v>112</v>
      </c>
      <c r="C11" s="266" t="s">
        <v>113</v>
      </c>
      <c r="D11" s="221" t="s">
        <v>107</v>
      </c>
      <c r="E11" s="227">
        <v>3.2770000000000001</v>
      </c>
      <c r="F11" s="231">
        <f>H11+J11</f>
        <v>0</v>
      </c>
      <c r="G11" s="232">
        <f>ROUND(E11*F11,2)</f>
        <v>0</v>
      </c>
      <c r="H11" s="232"/>
      <c r="I11" s="232">
        <f>ROUND(E11*H11,2)</f>
        <v>0</v>
      </c>
      <c r="J11" s="232"/>
      <c r="K11" s="232">
        <f>ROUND(E11*J11,2)</f>
        <v>0</v>
      </c>
      <c r="L11" s="232">
        <v>21</v>
      </c>
      <c r="M11" s="232">
        <f>G11*(1+L11/100)</f>
        <v>0</v>
      </c>
      <c r="N11" s="221">
        <v>0</v>
      </c>
      <c r="O11" s="221">
        <f>ROUND(E11*N11,5)</f>
        <v>0</v>
      </c>
      <c r="P11" s="221">
        <v>0</v>
      </c>
      <c r="Q11" s="221">
        <f>ROUND(E11*P11,5)</f>
        <v>0</v>
      </c>
      <c r="R11" s="221"/>
      <c r="S11" s="221"/>
      <c r="T11" s="222">
        <v>1.0999999999999999E-2</v>
      </c>
      <c r="U11" s="221">
        <f>ROUND(E11*T11,2)</f>
        <v>0.04</v>
      </c>
      <c r="V11" s="211"/>
      <c r="W11" s="211"/>
      <c r="X11" s="211"/>
      <c r="Y11" s="211"/>
      <c r="Z11" s="211"/>
      <c r="AA11" s="211"/>
      <c r="AB11" s="211"/>
      <c r="AC11" s="211"/>
      <c r="AD11" s="211"/>
      <c r="AE11" s="211" t="s">
        <v>108</v>
      </c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1"/>
    </row>
    <row r="12" spans="1:60" outlineLevel="1" x14ac:dyDescent="0.2">
      <c r="A12" s="212">
        <v>4</v>
      </c>
      <c r="B12" s="219" t="s">
        <v>114</v>
      </c>
      <c r="C12" s="266" t="s">
        <v>115</v>
      </c>
      <c r="D12" s="221" t="s">
        <v>107</v>
      </c>
      <c r="E12" s="227">
        <v>3.2770000000000001</v>
      </c>
      <c r="F12" s="231">
        <f>H12+J12</f>
        <v>0</v>
      </c>
      <c r="G12" s="232">
        <f>ROUND(E12*F12,2)</f>
        <v>0</v>
      </c>
      <c r="H12" s="232"/>
      <c r="I12" s="232">
        <f>ROUND(E12*H12,2)</f>
        <v>0</v>
      </c>
      <c r="J12" s="232"/>
      <c r="K12" s="232">
        <f>ROUND(E12*J12,2)</f>
        <v>0</v>
      </c>
      <c r="L12" s="232">
        <v>21</v>
      </c>
      <c r="M12" s="232">
        <f>G12*(1+L12/100)</f>
        <v>0</v>
      </c>
      <c r="N12" s="221">
        <v>0</v>
      </c>
      <c r="O12" s="221">
        <f>ROUND(E12*N12,5)</f>
        <v>0</v>
      </c>
      <c r="P12" s="221">
        <v>0</v>
      </c>
      <c r="Q12" s="221">
        <f>ROUND(E12*P12,5)</f>
        <v>0</v>
      </c>
      <c r="R12" s="221"/>
      <c r="S12" s="221"/>
      <c r="T12" s="222">
        <v>3.1E-2</v>
      </c>
      <c r="U12" s="221">
        <f>ROUND(E12*T12,2)</f>
        <v>0.1</v>
      </c>
      <c r="V12" s="211"/>
      <c r="W12" s="211"/>
      <c r="X12" s="211"/>
      <c r="Y12" s="211"/>
      <c r="Z12" s="211"/>
      <c r="AA12" s="211"/>
      <c r="AB12" s="211"/>
      <c r="AC12" s="211"/>
      <c r="AD12" s="211"/>
      <c r="AE12" s="211" t="s">
        <v>108</v>
      </c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1"/>
    </row>
    <row r="13" spans="1:60" ht="22.5" outlineLevel="1" x14ac:dyDescent="0.2">
      <c r="A13" s="212">
        <v>5</v>
      </c>
      <c r="B13" s="219" t="s">
        <v>116</v>
      </c>
      <c r="C13" s="266" t="s">
        <v>117</v>
      </c>
      <c r="D13" s="221" t="s">
        <v>107</v>
      </c>
      <c r="E13" s="227">
        <v>5.2430000000000003</v>
      </c>
      <c r="F13" s="231">
        <f>H13+J13</f>
        <v>0</v>
      </c>
      <c r="G13" s="232">
        <f>ROUND(E13*F13,2)</f>
        <v>0</v>
      </c>
      <c r="H13" s="232"/>
      <c r="I13" s="232">
        <f>ROUND(E13*H13,2)</f>
        <v>0</v>
      </c>
      <c r="J13" s="232"/>
      <c r="K13" s="232">
        <f>ROUND(E13*J13,2)</f>
        <v>0</v>
      </c>
      <c r="L13" s="232">
        <v>21</v>
      </c>
      <c r="M13" s="232">
        <f>G13*(1+L13/100)</f>
        <v>0</v>
      </c>
      <c r="N13" s="221">
        <v>0</v>
      </c>
      <c r="O13" s="221">
        <f>ROUND(E13*N13,5)</f>
        <v>0</v>
      </c>
      <c r="P13" s="221">
        <v>0</v>
      </c>
      <c r="Q13" s="221">
        <f>ROUND(E13*P13,5)</f>
        <v>0</v>
      </c>
      <c r="R13" s="221"/>
      <c r="S13" s="221"/>
      <c r="T13" s="222">
        <v>0</v>
      </c>
      <c r="U13" s="221">
        <f>ROUND(E13*T13,2)</f>
        <v>0</v>
      </c>
      <c r="V13" s="211"/>
      <c r="W13" s="211"/>
      <c r="X13" s="211"/>
      <c r="Y13" s="211"/>
      <c r="Z13" s="211"/>
      <c r="AA13" s="211"/>
      <c r="AB13" s="211"/>
      <c r="AC13" s="211"/>
      <c r="AD13" s="211"/>
      <c r="AE13" s="211" t="s">
        <v>108</v>
      </c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1"/>
    </row>
    <row r="14" spans="1:60" x14ac:dyDescent="0.2">
      <c r="A14" s="213" t="s">
        <v>103</v>
      </c>
      <c r="B14" s="220" t="s">
        <v>56</v>
      </c>
      <c r="C14" s="267" t="s">
        <v>57</v>
      </c>
      <c r="D14" s="223"/>
      <c r="E14" s="228"/>
      <c r="F14" s="233"/>
      <c r="G14" s="233">
        <f>SUMIF(AE15:AE20,"&lt;&gt;NOR",G15:G20)</f>
        <v>0</v>
      </c>
      <c r="H14" s="233"/>
      <c r="I14" s="233">
        <f>SUM(I15:I20)</f>
        <v>0</v>
      </c>
      <c r="J14" s="233"/>
      <c r="K14" s="233">
        <f>SUM(K15:K20)</f>
        <v>0</v>
      </c>
      <c r="L14" s="233"/>
      <c r="M14" s="233">
        <f>SUM(M15:M20)</f>
        <v>0</v>
      </c>
      <c r="N14" s="223"/>
      <c r="O14" s="223">
        <f>SUM(O15:O20)</f>
        <v>6.7496600000000004</v>
      </c>
      <c r="P14" s="223"/>
      <c r="Q14" s="223">
        <f>SUM(Q15:Q20)</f>
        <v>0</v>
      </c>
      <c r="R14" s="223"/>
      <c r="S14" s="223"/>
      <c r="T14" s="224"/>
      <c r="U14" s="223">
        <f>SUM(U15:U20)</f>
        <v>10.34</v>
      </c>
      <c r="AE14" t="s">
        <v>104</v>
      </c>
    </row>
    <row r="15" spans="1:60" outlineLevel="1" x14ac:dyDescent="0.2">
      <c r="A15" s="212">
        <v>6</v>
      </c>
      <c r="B15" s="219" t="s">
        <v>118</v>
      </c>
      <c r="C15" s="266" t="s">
        <v>119</v>
      </c>
      <c r="D15" s="221" t="s">
        <v>107</v>
      </c>
      <c r="E15" s="227">
        <v>0.97499999999999998</v>
      </c>
      <c r="F15" s="231">
        <f>H15+J15</f>
        <v>0</v>
      </c>
      <c r="G15" s="232">
        <f>ROUND(E15*F15,2)</f>
        <v>0</v>
      </c>
      <c r="H15" s="232"/>
      <c r="I15" s="232">
        <f>ROUND(E15*H15,2)</f>
        <v>0</v>
      </c>
      <c r="J15" s="232"/>
      <c r="K15" s="232">
        <f>ROUND(E15*J15,2)</f>
        <v>0</v>
      </c>
      <c r="L15" s="232">
        <v>21</v>
      </c>
      <c r="M15" s="232">
        <f>G15*(1+L15/100)</f>
        <v>0</v>
      </c>
      <c r="N15" s="221">
        <v>2.5249999999999999</v>
      </c>
      <c r="O15" s="221">
        <f>ROUND(E15*N15,5)</f>
        <v>2.4618799999999998</v>
      </c>
      <c r="P15" s="221">
        <v>0</v>
      </c>
      <c r="Q15" s="221">
        <f>ROUND(E15*P15,5)</f>
        <v>0</v>
      </c>
      <c r="R15" s="221"/>
      <c r="S15" s="221"/>
      <c r="T15" s="222">
        <v>0.47699999999999998</v>
      </c>
      <c r="U15" s="221">
        <f>ROUND(E15*T15,2)</f>
        <v>0.47</v>
      </c>
      <c r="V15" s="211"/>
      <c r="W15" s="211"/>
      <c r="X15" s="211"/>
      <c r="Y15" s="211"/>
      <c r="Z15" s="211"/>
      <c r="AA15" s="211"/>
      <c r="AB15" s="211"/>
      <c r="AC15" s="211"/>
      <c r="AD15" s="211"/>
      <c r="AE15" s="211" t="s">
        <v>108</v>
      </c>
      <c r="AF15" s="211"/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</row>
    <row r="16" spans="1:60" outlineLevel="1" x14ac:dyDescent="0.2">
      <c r="A16" s="212">
        <v>7</v>
      </c>
      <c r="B16" s="219" t="s">
        <v>120</v>
      </c>
      <c r="C16" s="266" t="s">
        <v>121</v>
      </c>
      <c r="D16" s="221" t="s">
        <v>111</v>
      </c>
      <c r="E16" s="227">
        <v>2.19</v>
      </c>
      <c r="F16" s="231">
        <f>H16+J16</f>
        <v>0</v>
      </c>
      <c r="G16" s="232">
        <f>ROUND(E16*F16,2)</f>
        <v>0</v>
      </c>
      <c r="H16" s="232"/>
      <c r="I16" s="232">
        <f>ROUND(E16*H16,2)</f>
        <v>0</v>
      </c>
      <c r="J16" s="232"/>
      <c r="K16" s="232">
        <f>ROUND(E16*J16,2)</f>
        <v>0</v>
      </c>
      <c r="L16" s="232">
        <v>21</v>
      </c>
      <c r="M16" s="232">
        <f>G16*(1+L16/100)</f>
        <v>0</v>
      </c>
      <c r="N16" s="221">
        <v>3.916E-2</v>
      </c>
      <c r="O16" s="221">
        <f>ROUND(E16*N16,5)</f>
        <v>8.5760000000000003E-2</v>
      </c>
      <c r="P16" s="221">
        <v>0</v>
      </c>
      <c r="Q16" s="221">
        <f>ROUND(E16*P16,5)</f>
        <v>0</v>
      </c>
      <c r="R16" s="221"/>
      <c r="S16" s="221"/>
      <c r="T16" s="222">
        <v>1.05</v>
      </c>
      <c r="U16" s="221">
        <f>ROUND(E16*T16,2)</f>
        <v>2.2999999999999998</v>
      </c>
      <c r="V16" s="211"/>
      <c r="W16" s="211"/>
      <c r="X16" s="211"/>
      <c r="Y16" s="211"/>
      <c r="Z16" s="211"/>
      <c r="AA16" s="211"/>
      <c r="AB16" s="211"/>
      <c r="AC16" s="211"/>
      <c r="AD16" s="211"/>
      <c r="AE16" s="211" t="s">
        <v>108</v>
      </c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1"/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</row>
    <row r="17" spans="1:60" outlineLevel="1" x14ac:dyDescent="0.2">
      <c r="A17" s="212">
        <v>8</v>
      </c>
      <c r="B17" s="219" t="s">
        <v>122</v>
      </c>
      <c r="C17" s="266" t="s">
        <v>123</v>
      </c>
      <c r="D17" s="221" t="s">
        <v>111</v>
      </c>
      <c r="E17" s="227">
        <v>2.19</v>
      </c>
      <c r="F17" s="231">
        <f>H17+J17</f>
        <v>0</v>
      </c>
      <c r="G17" s="232">
        <f>ROUND(E17*F17,2)</f>
        <v>0</v>
      </c>
      <c r="H17" s="232"/>
      <c r="I17" s="232">
        <f>ROUND(E17*H17,2)</f>
        <v>0</v>
      </c>
      <c r="J17" s="232"/>
      <c r="K17" s="232">
        <f>ROUND(E17*J17,2)</f>
        <v>0</v>
      </c>
      <c r="L17" s="232">
        <v>21</v>
      </c>
      <c r="M17" s="232">
        <f>G17*(1+L17/100)</f>
        <v>0</v>
      </c>
      <c r="N17" s="221">
        <v>0</v>
      </c>
      <c r="O17" s="221">
        <f>ROUND(E17*N17,5)</f>
        <v>0</v>
      </c>
      <c r="P17" s="221">
        <v>0</v>
      </c>
      <c r="Q17" s="221">
        <f>ROUND(E17*P17,5)</f>
        <v>0</v>
      </c>
      <c r="R17" s="221"/>
      <c r="S17" s="221"/>
      <c r="T17" s="222">
        <v>0.32</v>
      </c>
      <c r="U17" s="221">
        <f>ROUND(E17*T17,2)</f>
        <v>0.7</v>
      </c>
      <c r="V17" s="211"/>
      <c r="W17" s="211"/>
      <c r="X17" s="211"/>
      <c r="Y17" s="211"/>
      <c r="Z17" s="211"/>
      <c r="AA17" s="211"/>
      <c r="AB17" s="211"/>
      <c r="AC17" s="211"/>
      <c r="AD17" s="211"/>
      <c r="AE17" s="211" t="s">
        <v>108</v>
      </c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</row>
    <row r="18" spans="1:60" outlineLevel="1" x14ac:dyDescent="0.2">
      <c r="A18" s="212">
        <v>9</v>
      </c>
      <c r="B18" s="219" t="s">
        <v>124</v>
      </c>
      <c r="C18" s="266" t="s">
        <v>125</v>
      </c>
      <c r="D18" s="221" t="s">
        <v>107</v>
      </c>
      <c r="E18" s="227">
        <v>1.595</v>
      </c>
      <c r="F18" s="231">
        <f>H18+J18</f>
        <v>0</v>
      </c>
      <c r="G18" s="232">
        <f>ROUND(E18*F18,2)</f>
        <v>0</v>
      </c>
      <c r="H18" s="232"/>
      <c r="I18" s="232">
        <f>ROUND(E18*H18,2)</f>
        <v>0</v>
      </c>
      <c r="J18" s="232"/>
      <c r="K18" s="232">
        <f>ROUND(E18*J18,2)</f>
        <v>0</v>
      </c>
      <c r="L18" s="232">
        <v>21</v>
      </c>
      <c r="M18" s="232">
        <f>G18*(1+L18/100)</f>
        <v>0</v>
      </c>
      <c r="N18" s="221">
        <v>2.5249999999999999</v>
      </c>
      <c r="O18" s="221">
        <f>ROUND(E18*N18,5)</f>
        <v>4.02738</v>
      </c>
      <c r="P18" s="221">
        <v>0</v>
      </c>
      <c r="Q18" s="221">
        <f>ROUND(E18*P18,5)</f>
        <v>0</v>
      </c>
      <c r="R18" s="221"/>
      <c r="S18" s="221"/>
      <c r="T18" s="222">
        <v>0.47699999999999998</v>
      </c>
      <c r="U18" s="221">
        <f>ROUND(E18*T18,2)</f>
        <v>0.76</v>
      </c>
      <c r="V18" s="211"/>
      <c r="W18" s="211"/>
      <c r="X18" s="211"/>
      <c r="Y18" s="211"/>
      <c r="Z18" s="211"/>
      <c r="AA18" s="211"/>
      <c r="AB18" s="211"/>
      <c r="AC18" s="211"/>
      <c r="AD18" s="211"/>
      <c r="AE18" s="211" t="s">
        <v>108</v>
      </c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</row>
    <row r="19" spans="1:60" outlineLevel="1" x14ac:dyDescent="0.2">
      <c r="A19" s="212">
        <v>10</v>
      </c>
      <c r="B19" s="219" t="s">
        <v>126</v>
      </c>
      <c r="C19" s="266" t="s">
        <v>127</v>
      </c>
      <c r="D19" s="221" t="s">
        <v>111</v>
      </c>
      <c r="E19" s="227">
        <v>4.4550000000000001</v>
      </c>
      <c r="F19" s="231">
        <f>H19+J19</f>
        <v>0</v>
      </c>
      <c r="G19" s="232">
        <f>ROUND(E19*F19,2)</f>
        <v>0</v>
      </c>
      <c r="H19" s="232"/>
      <c r="I19" s="232">
        <f>ROUND(E19*H19,2)</f>
        <v>0</v>
      </c>
      <c r="J19" s="232"/>
      <c r="K19" s="232">
        <f>ROUND(E19*J19,2)</f>
        <v>0</v>
      </c>
      <c r="L19" s="232">
        <v>21</v>
      </c>
      <c r="M19" s="232">
        <f>G19*(1+L19/100)</f>
        <v>0</v>
      </c>
      <c r="N19" s="221">
        <v>3.9199999999999999E-2</v>
      </c>
      <c r="O19" s="221">
        <f>ROUND(E19*N19,5)</f>
        <v>0.17463999999999999</v>
      </c>
      <c r="P19" s="221">
        <v>0</v>
      </c>
      <c r="Q19" s="221">
        <f>ROUND(E19*P19,5)</f>
        <v>0</v>
      </c>
      <c r="R19" s="221"/>
      <c r="S19" s="221"/>
      <c r="T19" s="222">
        <v>1.05</v>
      </c>
      <c r="U19" s="221">
        <f>ROUND(E19*T19,2)</f>
        <v>4.68</v>
      </c>
      <c r="V19" s="211"/>
      <c r="W19" s="211"/>
      <c r="X19" s="211"/>
      <c r="Y19" s="211"/>
      <c r="Z19" s="211"/>
      <c r="AA19" s="211"/>
      <c r="AB19" s="211"/>
      <c r="AC19" s="211"/>
      <c r="AD19" s="211"/>
      <c r="AE19" s="211" t="s">
        <v>108</v>
      </c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1"/>
      <c r="BA19" s="211"/>
      <c r="BB19" s="211"/>
      <c r="BC19" s="211"/>
      <c r="BD19" s="211"/>
      <c r="BE19" s="211"/>
      <c r="BF19" s="211"/>
      <c r="BG19" s="211"/>
      <c r="BH19" s="211"/>
    </row>
    <row r="20" spans="1:60" outlineLevel="1" x14ac:dyDescent="0.2">
      <c r="A20" s="212">
        <v>11</v>
      </c>
      <c r="B20" s="219" t="s">
        <v>128</v>
      </c>
      <c r="C20" s="266" t="s">
        <v>129</v>
      </c>
      <c r="D20" s="221" t="s">
        <v>111</v>
      </c>
      <c r="E20" s="227">
        <v>4.4550000000000001</v>
      </c>
      <c r="F20" s="231">
        <f>H20+J20</f>
        <v>0</v>
      </c>
      <c r="G20" s="232">
        <f>ROUND(E20*F20,2)</f>
        <v>0</v>
      </c>
      <c r="H20" s="232"/>
      <c r="I20" s="232">
        <f>ROUND(E20*H20,2)</f>
        <v>0</v>
      </c>
      <c r="J20" s="232"/>
      <c r="K20" s="232">
        <f>ROUND(E20*J20,2)</f>
        <v>0</v>
      </c>
      <c r="L20" s="232">
        <v>21</v>
      </c>
      <c r="M20" s="232">
        <f>G20*(1+L20/100)</f>
        <v>0</v>
      </c>
      <c r="N20" s="221">
        <v>0</v>
      </c>
      <c r="O20" s="221">
        <f>ROUND(E20*N20,5)</f>
        <v>0</v>
      </c>
      <c r="P20" s="221">
        <v>0</v>
      </c>
      <c r="Q20" s="221">
        <f>ROUND(E20*P20,5)</f>
        <v>0</v>
      </c>
      <c r="R20" s="221"/>
      <c r="S20" s="221"/>
      <c r="T20" s="222">
        <v>0.32</v>
      </c>
      <c r="U20" s="221">
        <f>ROUND(E20*T20,2)</f>
        <v>1.43</v>
      </c>
      <c r="V20" s="211"/>
      <c r="W20" s="211"/>
      <c r="X20" s="211"/>
      <c r="Y20" s="211"/>
      <c r="Z20" s="211"/>
      <c r="AA20" s="211"/>
      <c r="AB20" s="211"/>
      <c r="AC20" s="211"/>
      <c r="AD20" s="211"/>
      <c r="AE20" s="211" t="s">
        <v>108</v>
      </c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1"/>
      <c r="BA20" s="211"/>
      <c r="BB20" s="211"/>
      <c r="BC20" s="211"/>
      <c r="BD20" s="211"/>
      <c r="BE20" s="211"/>
      <c r="BF20" s="211"/>
      <c r="BG20" s="211"/>
      <c r="BH20" s="211"/>
    </row>
    <row r="21" spans="1:60" x14ac:dyDescent="0.2">
      <c r="A21" s="213" t="s">
        <v>103</v>
      </c>
      <c r="B21" s="220" t="s">
        <v>58</v>
      </c>
      <c r="C21" s="267" t="s">
        <v>59</v>
      </c>
      <c r="D21" s="223"/>
      <c r="E21" s="228"/>
      <c r="F21" s="233"/>
      <c r="G21" s="233">
        <f>SUMIF(AE22:AE25,"&lt;&gt;NOR",G22:G25)</f>
        <v>0</v>
      </c>
      <c r="H21" s="233"/>
      <c r="I21" s="233">
        <f>SUM(I22:I25)</f>
        <v>0</v>
      </c>
      <c r="J21" s="233"/>
      <c r="K21" s="233">
        <f>SUM(K22:K25)</f>
        <v>0</v>
      </c>
      <c r="L21" s="233"/>
      <c r="M21" s="233">
        <f>SUM(M22:M25)</f>
        <v>0</v>
      </c>
      <c r="N21" s="223"/>
      <c r="O21" s="223">
        <f>SUM(O22:O25)</f>
        <v>18.572569999999999</v>
      </c>
      <c r="P21" s="223"/>
      <c r="Q21" s="223">
        <f>SUM(Q22:Q25)</f>
        <v>0</v>
      </c>
      <c r="R21" s="223"/>
      <c r="S21" s="223"/>
      <c r="T21" s="224"/>
      <c r="U21" s="223">
        <f>SUM(U22:U25)</f>
        <v>9.09</v>
      </c>
      <c r="AE21" t="s">
        <v>104</v>
      </c>
    </row>
    <row r="22" spans="1:60" outlineLevel="1" x14ac:dyDescent="0.2">
      <c r="A22" s="212">
        <v>12</v>
      </c>
      <c r="B22" s="219" t="s">
        <v>130</v>
      </c>
      <c r="C22" s="266" t="s">
        <v>131</v>
      </c>
      <c r="D22" s="221" t="s">
        <v>111</v>
      </c>
      <c r="E22" s="227">
        <v>16.5</v>
      </c>
      <c r="F22" s="231">
        <f>H22+J22</f>
        <v>0</v>
      </c>
      <c r="G22" s="232">
        <f>ROUND(E22*F22,2)</f>
        <v>0</v>
      </c>
      <c r="H22" s="232"/>
      <c r="I22" s="232">
        <f>ROUND(E22*H22,2)</f>
        <v>0</v>
      </c>
      <c r="J22" s="232"/>
      <c r="K22" s="232">
        <f>ROUND(E22*J22,2)</f>
        <v>0</v>
      </c>
      <c r="L22" s="232">
        <v>21</v>
      </c>
      <c r="M22" s="232">
        <f>G22*(1+L22/100)</f>
        <v>0</v>
      </c>
      <c r="N22" s="221">
        <v>7.3899999999999993E-2</v>
      </c>
      <c r="O22" s="221">
        <f>ROUND(E22*N22,5)</f>
        <v>1.2193499999999999</v>
      </c>
      <c r="P22" s="221">
        <v>0</v>
      </c>
      <c r="Q22" s="221">
        <f>ROUND(E22*P22,5)</f>
        <v>0</v>
      </c>
      <c r="R22" s="221"/>
      <c r="S22" s="221"/>
      <c r="T22" s="222">
        <v>0.45200000000000001</v>
      </c>
      <c r="U22" s="221">
        <f>ROUND(E22*T22,2)</f>
        <v>7.46</v>
      </c>
      <c r="V22" s="211"/>
      <c r="W22" s="211"/>
      <c r="X22" s="211"/>
      <c r="Y22" s="211"/>
      <c r="Z22" s="211"/>
      <c r="AA22" s="211"/>
      <c r="AB22" s="211"/>
      <c r="AC22" s="211"/>
      <c r="AD22" s="211"/>
      <c r="AE22" s="211" t="s">
        <v>108</v>
      </c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1"/>
      <c r="BA22" s="211"/>
      <c r="BB22" s="211"/>
      <c r="BC22" s="211"/>
      <c r="BD22" s="211"/>
      <c r="BE22" s="211"/>
      <c r="BF22" s="211"/>
      <c r="BG22" s="211"/>
      <c r="BH22" s="211"/>
    </row>
    <row r="23" spans="1:60" outlineLevel="1" x14ac:dyDescent="0.2">
      <c r="A23" s="212">
        <v>13</v>
      </c>
      <c r="B23" s="219" t="s">
        <v>132</v>
      </c>
      <c r="C23" s="266" t="s">
        <v>133</v>
      </c>
      <c r="D23" s="221" t="s">
        <v>111</v>
      </c>
      <c r="E23" s="227">
        <v>16.995000000000001</v>
      </c>
      <c r="F23" s="231">
        <f>H23+J23</f>
        <v>0</v>
      </c>
      <c r="G23" s="232">
        <f>ROUND(E23*F23,2)</f>
        <v>0</v>
      </c>
      <c r="H23" s="232"/>
      <c r="I23" s="232">
        <f>ROUND(E23*H23,2)</f>
        <v>0</v>
      </c>
      <c r="J23" s="232"/>
      <c r="K23" s="232">
        <f>ROUND(E23*J23,2)</f>
        <v>0</v>
      </c>
      <c r="L23" s="232">
        <v>21</v>
      </c>
      <c r="M23" s="232">
        <f>G23*(1+L23/100)</f>
        <v>0</v>
      </c>
      <c r="N23" s="221">
        <v>0.129</v>
      </c>
      <c r="O23" s="221">
        <f>ROUND(E23*N23,5)</f>
        <v>2.1923599999999999</v>
      </c>
      <c r="P23" s="221">
        <v>0</v>
      </c>
      <c r="Q23" s="221">
        <f>ROUND(E23*P23,5)</f>
        <v>0</v>
      </c>
      <c r="R23" s="221"/>
      <c r="S23" s="221"/>
      <c r="T23" s="222">
        <v>0</v>
      </c>
      <c r="U23" s="221">
        <f>ROUND(E23*T23,2)</f>
        <v>0</v>
      </c>
      <c r="V23" s="211"/>
      <c r="W23" s="211"/>
      <c r="X23" s="211"/>
      <c r="Y23" s="211"/>
      <c r="Z23" s="211"/>
      <c r="AA23" s="211"/>
      <c r="AB23" s="211"/>
      <c r="AC23" s="211"/>
      <c r="AD23" s="211"/>
      <c r="AE23" s="211" t="s">
        <v>134</v>
      </c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  <c r="AZ23" s="211"/>
      <c r="BA23" s="211"/>
      <c r="BB23" s="211"/>
      <c r="BC23" s="211"/>
      <c r="BD23" s="211"/>
      <c r="BE23" s="211"/>
      <c r="BF23" s="211"/>
      <c r="BG23" s="211"/>
      <c r="BH23" s="211"/>
    </row>
    <row r="24" spans="1:60" ht="22.5" outlineLevel="1" x14ac:dyDescent="0.2">
      <c r="A24" s="212">
        <v>14</v>
      </c>
      <c r="B24" s="219" t="s">
        <v>135</v>
      </c>
      <c r="C24" s="266" t="s">
        <v>136</v>
      </c>
      <c r="D24" s="221" t="s">
        <v>111</v>
      </c>
      <c r="E24" s="227">
        <v>16.5</v>
      </c>
      <c r="F24" s="231">
        <f>H24+J24</f>
        <v>0</v>
      </c>
      <c r="G24" s="232">
        <f>ROUND(E24*F24,2)</f>
        <v>0</v>
      </c>
      <c r="H24" s="232"/>
      <c r="I24" s="232">
        <f>ROUND(E24*H24,2)</f>
        <v>0</v>
      </c>
      <c r="J24" s="232"/>
      <c r="K24" s="232">
        <f>ROUND(E24*J24,2)</f>
        <v>0</v>
      </c>
      <c r="L24" s="232">
        <v>21</v>
      </c>
      <c r="M24" s="232">
        <f>G24*(1+L24/100)</f>
        <v>0</v>
      </c>
      <c r="N24" s="221">
        <v>0.71643999999999997</v>
      </c>
      <c r="O24" s="221">
        <f>ROUND(E24*N24,5)</f>
        <v>11.821260000000001</v>
      </c>
      <c r="P24" s="221">
        <v>0</v>
      </c>
      <c r="Q24" s="221">
        <f>ROUND(E24*P24,5)</f>
        <v>0</v>
      </c>
      <c r="R24" s="221"/>
      <c r="S24" s="221"/>
      <c r="T24" s="222">
        <v>7.2999999999999995E-2</v>
      </c>
      <c r="U24" s="221">
        <f>ROUND(E24*T24,2)</f>
        <v>1.2</v>
      </c>
      <c r="V24" s="211"/>
      <c r="W24" s="211"/>
      <c r="X24" s="211"/>
      <c r="Y24" s="211"/>
      <c r="Z24" s="211"/>
      <c r="AA24" s="211"/>
      <c r="AB24" s="211"/>
      <c r="AC24" s="211"/>
      <c r="AD24" s="211"/>
      <c r="AE24" s="211" t="s">
        <v>108</v>
      </c>
      <c r="AF24" s="211"/>
      <c r="AG24" s="211"/>
      <c r="AH24" s="211"/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</row>
    <row r="25" spans="1:60" outlineLevel="1" x14ac:dyDescent="0.2">
      <c r="A25" s="212">
        <v>15</v>
      </c>
      <c r="B25" s="219" t="s">
        <v>137</v>
      </c>
      <c r="C25" s="266" t="s">
        <v>138</v>
      </c>
      <c r="D25" s="221" t="s">
        <v>111</v>
      </c>
      <c r="E25" s="227">
        <v>16.5</v>
      </c>
      <c r="F25" s="231">
        <f>H25+J25</f>
        <v>0</v>
      </c>
      <c r="G25" s="232">
        <f>ROUND(E25*F25,2)</f>
        <v>0</v>
      </c>
      <c r="H25" s="232"/>
      <c r="I25" s="232">
        <f>ROUND(E25*H25,2)</f>
        <v>0</v>
      </c>
      <c r="J25" s="232"/>
      <c r="K25" s="232">
        <f>ROUND(E25*J25,2)</f>
        <v>0</v>
      </c>
      <c r="L25" s="232">
        <v>21</v>
      </c>
      <c r="M25" s="232">
        <f>G25*(1+L25/100)</f>
        <v>0</v>
      </c>
      <c r="N25" s="221">
        <v>0.2024</v>
      </c>
      <c r="O25" s="221">
        <f>ROUND(E25*N25,5)</f>
        <v>3.3395999999999999</v>
      </c>
      <c r="P25" s="221">
        <v>0</v>
      </c>
      <c r="Q25" s="221">
        <f>ROUND(E25*P25,5)</f>
        <v>0</v>
      </c>
      <c r="R25" s="221"/>
      <c r="S25" s="221"/>
      <c r="T25" s="222">
        <v>2.5999999999999999E-2</v>
      </c>
      <c r="U25" s="221">
        <f>ROUND(E25*T25,2)</f>
        <v>0.43</v>
      </c>
      <c r="V25" s="211"/>
      <c r="W25" s="211"/>
      <c r="X25" s="211"/>
      <c r="Y25" s="211"/>
      <c r="Z25" s="211"/>
      <c r="AA25" s="211"/>
      <c r="AB25" s="211"/>
      <c r="AC25" s="211"/>
      <c r="AD25" s="211"/>
      <c r="AE25" s="211" t="s">
        <v>108</v>
      </c>
      <c r="AF25" s="211"/>
      <c r="AG25" s="211"/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211"/>
      <c r="BD25" s="211"/>
      <c r="BE25" s="211"/>
      <c r="BF25" s="211"/>
      <c r="BG25" s="211"/>
      <c r="BH25" s="211"/>
    </row>
    <row r="26" spans="1:60" x14ac:dyDescent="0.2">
      <c r="A26" s="213" t="s">
        <v>103</v>
      </c>
      <c r="B26" s="220" t="s">
        <v>60</v>
      </c>
      <c r="C26" s="267" t="s">
        <v>61</v>
      </c>
      <c r="D26" s="223"/>
      <c r="E26" s="228"/>
      <c r="F26" s="233"/>
      <c r="G26" s="233">
        <f>SUMIF(AE27:AE37,"&lt;&gt;NOR",G27:G37)</f>
        <v>0</v>
      </c>
      <c r="H26" s="233"/>
      <c r="I26" s="233">
        <f>SUM(I27:I37)</f>
        <v>0</v>
      </c>
      <c r="J26" s="233"/>
      <c r="K26" s="233">
        <f>SUM(K27:K37)</f>
        <v>0</v>
      </c>
      <c r="L26" s="233"/>
      <c r="M26" s="233">
        <f>SUM(M27:M37)</f>
        <v>0</v>
      </c>
      <c r="N26" s="223"/>
      <c r="O26" s="223">
        <f>SUM(O27:O37)</f>
        <v>0.65255000000000007</v>
      </c>
      <c r="P26" s="223"/>
      <c r="Q26" s="223">
        <f>SUM(Q27:Q37)</f>
        <v>0</v>
      </c>
      <c r="R26" s="223"/>
      <c r="S26" s="223"/>
      <c r="T26" s="224"/>
      <c r="U26" s="223">
        <f>SUM(U27:U37)</f>
        <v>27.250000000000004</v>
      </c>
      <c r="AE26" t="s">
        <v>104</v>
      </c>
    </row>
    <row r="27" spans="1:60" outlineLevel="1" x14ac:dyDescent="0.2">
      <c r="A27" s="212">
        <v>16</v>
      </c>
      <c r="B27" s="219" t="s">
        <v>139</v>
      </c>
      <c r="C27" s="266" t="s">
        <v>140</v>
      </c>
      <c r="D27" s="221" t="s">
        <v>141</v>
      </c>
      <c r="E27" s="227">
        <v>8.75</v>
      </c>
      <c r="F27" s="231">
        <f>H27+J27</f>
        <v>0</v>
      </c>
      <c r="G27" s="232">
        <f>ROUND(E27*F27,2)</f>
        <v>0</v>
      </c>
      <c r="H27" s="232"/>
      <c r="I27" s="232">
        <f>ROUND(E27*H27,2)</f>
        <v>0</v>
      </c>
      <c r="J27" s="232"/>
      <c r="K27" s="232">
        <f>ROUND(E27*J27,2)</f>
        <v>0</v>
      </c>
      <c r="L27" s="232">
        <v>21</v>
      </c>
      <c r="M27" s="232">
        <f>G27*(1+L27/100)</f>
        <v>0</v>
      </c>
      <c r="N27" s="221">
        <v>0</v>
      </c>
      <c r="O27" s="221">
        <f>ROUND(E27*N27,5)</f>
        <v>0</v>
      </c>
      <c r="P27" s="221">
        <v>0</v>
      </c>
      <c r="Q27" s="221">
        <f>ROUND(E27*P27,5)</f>
        <v>0</v>
      </c>
      <c r="R27" s="221"/>
      <c r="S27" s="221"/>
      <c r="T27" s="222">
        <v>0</v>
      </c>
      <c r="U27" s="221">
        <f>ROUND(E27*T27,2)</f>
        <v>0</v>
      </c>
      <c r="V27" s="211"/>
      <c r="W27" s="211"/>
      <c r="X27" s="211"/>
      <c r="Y27" s="211"/>
      <c r="Z27" s="211"/>
      <c r="AA27" s="211"/>
      <c r="AB27" s="211"/>
      <c r="AC27" s="211"/>
      <c r="AD27" s="211"/>
      <c r="AE27" s="211" t="s">
        <v>108</v>
      </c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  <c r="AZ27" s="211"/>
      <c r="BA27" s="211"/>
      <c r="BB27" s="211"/>
      <c r="BC27" s="211"/>
      <c r="BD27" s="211"/>
      <c r="BE27" s="211"/>
      <c r="BF27" s="211"/>
      <c r="BG27" s="211"/>
      <c r="BH27" s="211"/>
    </row>
    <row r="28" spans="1:60" ht="22.5" outlineLevel="1" x14ac:dyDescent="0.2">
      <c r="A28" s="212">
        <v>17</v>
      </c>
      <c r="B28" s="219" t="s">
        <v>142</v>
      </c>
      <c r="C28" s="266" t="s">
        <v>143</v>
      </c>
      <c r="D28" s="221" t="s">
        <v>111</v>
      </c>
      <c r="E28" s="227">
        <v>3.0630000000000002</v>
      </c>
      <c r="F28" s="231">
        <f>H28+J28</f>
        <v>0</v>
      </c>
      <c r="G28" s="232">
        <f>ROUND(E28*F28,2)</f>
        <v>0</v>
      </c>
      <c r="H28" s="232"/>
      <c r="I28" s="232">
        <f>ROUND(E28*H28,2)</f>
        <v>0</v>
      </c>
      <c r="J28" s="232"/>
      <c r="K28" s="232">
        <f>ROUND(E28*J28,2)</f>
        <v>0</v>
      </c>
      <c r="L28" s="232">
        <v>21</v>
      </c>
      <c r="M28" s="232">
        <f>G28*(1+L28/100)</f>
        <v>0</v>
      </c>
      <c r="N28" s="221">
        <v>3.6150000000000002E-2</v>
      </c>
      <c r="O28" s="221">
        <f>ROUND(E28*N28,5)</f>
        <v>0.11073</v>
      </c>
      <c r="P28" s="221">
        <v>0</v>
      </c>
      <c r="Q28" s="221">
        <f>ROUND(E28*P28,5)</f>
        <v>0</v>
      </c>
      <c r="R28" s="221"/>
      <c r="S28" s="221"/>
      <c r="T28" s="222">
        <v>0.41402</v>
      </c>
      <c r="U28" s="221">
        <f>ROUND(E28*T28,2)</f>
        <v>1.27</v>
      </c>
      <c r="V28" s="211"/>
      <c r="W28" s="211"/>
      <c r="X28" s="211"/>
      <c r="Y28" s="211"/>
      <c r="Z28" s="211"/>
      <c r="AA28" s="211"/>
      <c r="AB28" s="211"/>
      <c r="AC28" s="211"/>
      <c r="AD28" s="211"/>
      <c r="AE28" s="211" t="s">
        <v>108</v>
      </c>
      <c r="AF28" s="211"/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1"/>
      <c r="AY28" s="211"/>
      <c r="AZ28" s="211"/>
      <c r="BA28" s="211"/>
      <c r="BB28" s="211"/>
      <c r="BC28" s="211"/>
      <c r="BD28" s="211"/>
      <c r="BE28" s="211"/>
      <c r="BF28" s="211"/>
      <c r="BG28" s="211"/>
      <c r="BH28" s="211"/>
    </row>
    <row r="29" spans="1:60" ht="22.5" outlineLevel="1" x14ac:dyDescent="0.2">
      <c r="A29" s="212">
        <v>18</v>
      </c>
      <c r="B29" s="219" t="s">
        <v>144</v>
      </c>
      <c r="C29" s="266" t="s">
        <v>145</v>
      </c>
      <c r="D29" s="221" t="s">
        <v>111</v>
      </c>
      <c r="E29" s="227">
        <v>3.0630000000000002</v>
      </c>
      <c r="F29" s="231">
        <f>H29+J29</f>
        <v>0</v>
      </c>
      <c r="G29" s="232">
        <f>ROUND(E29*F29,2)</f>
        <v>0</v>
      </c>
      <c r="H29" s="232"/>
      <c r="I29" s="232">
        <f>ROUND(E29*H29,2)</f>
        <v>0</v>
      </c>
      <c r="J29" s="232"/>
      <c r="K29" s="232">
        <f>ROUND(E29*J29,2)</f>
        <v>0</v>
      </c>
      <c r="L29" s="232">
        <v>21</v>
      </c>
      <c r="M29" s="232">
        <f>G29*(1+L29/100)</f>
        <v>0</v>
      </c>
      <c r="N29" s="221">
        <v>0</v>
      </c>
      <c r="O29" s="221">
        <f>ROUND(E29*N29,5)</f>
        <v>0</v>
      </c>
      <c r="P29" s="221">
        <v>0</v>
      </c>
      <c r="Q29" s="221">
        <f>ROUND(E29*P29,5)</f>
        <v>0</v>
      </c>
      <c r="R29" s="221"/>
      <c r="S29" s="221"/>
      <c r="T29" s="222">
        <v>1.5658000000000001</v>
      </c>
      <c r="U29" s="221">
        <f>ROUND(E29*T29,2)</f>
        <v>4.8</v>
      </c>
      <c r="V29" s="211"/>
      <c r="W29" s="211"/>
      <c r="X29" s="211"/>
      <c r="Y29" s="211"/>
      <c r="Z29" s="211"/>
      <c r="AA29" s="211"/>
      <c r="AB29" s="211"/>
      <c r="AC29" s="211"/>
      <c r="AD29" s="211"/>
      <c r="AE29" s="211" t="s">
        <v>108</v>
      </c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1"/>
      <c r="AX29" s="211"/>
      <c r="AY29" s="211"/>
      <c r="AZ29" s="211"/>
      <c r="BA29" s="211"/>
      <c r="BB29" s="211"/>
      <c r="BC29" s="211"/>
      <c r="BD29" s="211"/>
      <c r="BE29" s="211"/>
      <c r="BF29" s="211"/>
      <c r="BG29" s="211"/>
      <c r="BH29" s="211"/>
    </row>
    <row r="30" spans="1:60" outlineLevel="1" x14ac:dyDescent="0.2">
      <c r="A30" s="212">
        <v>19</v>
      </c>
      <c r="B30" s="219" t="s">
        <v>146</v>
      </c>
      <c r="C30" s="266" t="s">
        <v>147</v>
      </c>
      <c r="D30" s="221" t="s">
        <v>111</v>
      </c>
      <c r="E30" s="227">
        <v>3.2160000000000002</v>
      </c>
      <c r="F30" s="231">
        <f>H30+J30</f>
        <v>0</v>
      </c>
      <c r="G30" s="232">
        <f>ROUND(E30*F30,2)</f>
        <v>0</v>
      </c>
      <c r="H30" s="232"/>
      <c r="I30" s="232">
        <f>ROUND(E30*H30,2)</f>
        <v>0</v>
      </c>
      <c r="J30" s="232"/>
      <c r="K30" s="232">
        <f>ROUND(E30*J30,2)</f>
        <v>0</v>
      </c>
      <c r="L30" s="232">
        <v>21</v>
      </c>
      <c r="M30" s="232">
        <f>G30*(1+L30/100)</f>
        <v>0</v>
      </c>
      <c r="N30" s="221">
        <v>7.0000000000000001E-3</v>
      </c>
      <c r="O30" s="221">
        <f>ROUND(E30*N30,5)</f>
        <v>2.2509999999999999E-2</v>
      </c>
      <c r="P30" s="221">
        <v>0</v>
      </c>
      <c r="Q30" s="221">
        <f>ROUND(E30*P30,5)</f>
        <v>0</v>
      </c>
      <c r="R30" s="221"/>
      <c r="S30" s="221"/>
      <c r="T30" s="222">
        <v>0</v>
      </c>
      <c r="U30" s="221">
        <f>ROUND(E30*T30,2)</f>
        <v>0</v>
      </c>
      <c r="V30" s="211"/>
      <c r="W30" s="211"/>
      <c r="X30" s="211"/>
      <c r="Y30" s="211"/>
      <c r="Z30" s="211"/>
      <c r="AA30" s="211"/>
      <c r="AB30" s="211"/>
      <c r="AC30" s="211"/>
      <c r="AD30" s="211"/>
      <c r="AE30" s="211" t="s">
        <v>134</v>
      </c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1"/>
    </row>
    <row r="31" spans="1:60" outlineLevel="1" x14ac:dyDescent="0.2">
      <c r="A31" s="212">
        <v>20</v>
      </c>
      <c r="B31" s="219" t="s">
        <v>148</v>
      </c>
      <c r="C31" s="266" t="s">
        <v>149</v>
      </c>
      <c r="D31" s="221" t="s">
        <v>111</v>
      </c>
      <c r="E31" s="227">
        <v>3.0630000000000002</v>
      </c>
      <c r="F31" s="231">
        <f>H31+J31</f>
        <v>0</v>
      </c>
      <c r="G31" s="232">
        <f>ROUND(E31*F31,2)</f>
        <v>0</v>
      </c>
      <c r="H31" s="232"/>
      <c r="I31" s="232">
        <f>ROUND(E31*H31,2)</f>
        <v>0</v>
      </c>
      <c r="J31" s="232"/>
      <c r="K31" s="232">
        <f>ROUND(E31*J31,2)</f>
        <v>0</v>
      </c>
      <c r="L31" s="232">
        <v>21</v>
      </c>
      <c r="M31" s="232">
        <f>G31*(1+L31/100)</f>
        <v>0</v>
      </c>
      <c r="N31" s="221">
        <v>0</v>
      </c>
      <c r="O31" s="221">
        <f>ROUND(E31*N31,5)</f>
        <v>0</v>
      </c>
      <c r="P31" s="221">
        <v>0</v>
      </c>
      <c r="Q31" s="221">
        <f>ROUND(E31*P31,5)</f>
        <v>0</v>
      </c>
      <c r="R31" s="221"/>
      <c r="S31" s="221"/>
      <c r="T31" s="222">
        <v>1.2E-2</v>
      </c>
      <c r="U31" s="221">
        <f>ROUND(E31*T31,2)</f>
        <v>0.04</v>
      </c>
      <c r="V31" s="211"/>
      <c r="W31" s="211"/>
      <c r="X31" s="211"/>
      <c r="Y31" s="211"/>
      <c r="Z31" s="211"/>
      <c r="AA31" s="211"/>
      <c r="AB31" s="211"/>
      <c r="AC31" s="211"/>
      <c r="AD31" s="211"/>
      <c r="AE31" s="211" t="s">
        <v>108</v>
      </c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/>
      <c r="BF31" s="211"/>
      <c r="BG31" s="211"/>
      <c r="BH31" s="211"/>
    </row>
    <row r="32" spans="1:60" ht="22.5" outlineLevel="1" x14ac:dyDescent="0.2">
      <c r="A32" s="212">
        <v>21</v>
      </c>
      <c r="B32" s="219" t="s">
        <v>150</v>
      </c>
      <c r="C32" s="266" t="s">
        <v>151</v>
      </c>
      <c r="D32" s="221" t="s">
        <v>152</v>
      </c>
      <c r="E32" s="227">
        <v>6</v>
      </c>
      <c r="F32" s="231">
        <f>H32+J32</f>
        <v>0</v>
      </c>
      <c r="G32" s="232">
        <f>ROUND(E32*F32,2)</f>
        <v>0</v>
      </c>
      <c r="H32" s="232"/>
      <c r="I32" s="232">
        <f>ROUND(E32*H32,2)</f>
        <v>0</v>
      </c>
      <c r="J32" s="232"/>
      <c r="K32" s="232">
        <f>ROUND(E32*J32,2)</f>
        <v>0</v>
      </c>
      <c r="L32" s="232">
        <v>21</v>
      </c>
      <c r="M32" s="232">
        <f>G32*(1+L32/100)</f>
        <v>0</v>
      </c>
      <c r="N32" s="221">
        <v>0</v>
      </c>
      <c r="O32" s="221">
        <f>ROUND(E32*N32,5)</f>
        <v>0</v>
      </c>
      <c r="P32" s="221">
        <v>0</v>
      </c>
      <c r="Q32" s="221">
        <f>ROUND(E32*P32,5)</f>
        <v>0</v>
      </c>
      <c r="R32" s="221"/>
      <c r="S32" s="221"/>
      <c r="T32" s="222">
        <v>0</v>
      </c>
      <c r="U32" s="221">
        <f>ROUND(E32*T32,2)</f>
        <v>0</v>
      </c>
      <c r="V32" s="211"/>
      <c r="W32" s="211"/>
      <c r="X32" s="211"/>
      <c r="Y32" s="211"/>
      <c r="Z32" s="211"/>
      <c r="AA32" s="211"/>
      <c r="AB32" s="211"/>
      <c r="AC32" s="211"/>
      <c r="AD32" s="211"/>
      <c r="AE32" s="211" t="s">
        <v>134</v>
      </c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211"/>
      <c r="BD32" s="211"/>
      <c r="BE32" s="211"/>
      <c r="BF32" s="211"/>
      <c r="BG32" s="211"/>
      <c r="BH32" s="211"/>
    </row>
    <row r="33" spans="1:60" outlineLevel="1" x14ac:dyDescent="0.2">
      <c r="A33" s="212">
        <v>22</v>
      </c>
      <c r="B33" s="219" t="s">
        <v>153</v>
      </c>
      <c r="C33" s="266" t="s">
        <v>154</v>
      </c>
      <c r="D33" s="221" t="s">
        <v>141</v>
      </c>
      <c r="E33" s="227">
        <v>8.75</v>
      </c>
      <c r="F33" s="231">
        <f>H33+J33</f>
        <v>0</v>
      </c>
      <c r="G33" s="232">
        <f>ROUND(E33*F33,2)</f>
        <v>0</v>
      </c>
      <c r="H33" s="232"/>
      <c r="I33" s="232">
        <f>ROUND(E33*H33,2)</f>
        <v>0</v>
      </c>
      <c r="J33" s="232"/>
      <c r="K33" s="232">
        <f>ROUND(E33*J33,2)</f>
        <v>0</v>
      </c>
      <c r="L33" s="232">
        <v>21</v>
      </c>
      <c r="M33" s="232">
        <f>G33*(1+L33/100)</f>
        <v>0</v>
      </c>
      <c r="N33" s="221">
        <v>3.0000000000000001E-5</v>
      </c>
      <c r="O33" s="221">
        <f>ROUND(E33*N33,5)</f>
        <v>2.5999999999999998E-4</v>
      </c>
      <c r="P33" s="221">
        <v>0</v>
      </c>
      <c r="Q33" s="221">
        <f>ROUND(E33*P33,5)</f>
        <v>0</v>
      </c>
      <c r="R33" s="221"/>
      <c r="S33" s="221"/>
      <c r="T33" s="222">
        <v>0.21360000000000001</v>
      </c>
      <c r="U33" s="221">
        <f>ROUND(E33*T33,2)</f>
        <v>1.87</v>
      </c>
      <c r="V33" s="211"/>
      <c r="W33" s="211"/>
      <c r="X33" s="211"/>
      <c r="Y33" s="211"/>
      <c r="Z33" s="211"/>
      <c r="AA33" s="211"/>
      <c r="AB33" s="211"/>
      <c r="AC33" s="211"/>
      <c r="AD33" s="211"/>
      <c r="AE33" s="211" t="s">
        <v>108</v>
      </c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1"/>
    </row>
    <row r="34" spans="1:60" outlineLevel="1" x14ac:dyDescent="0.2">
      <c r="A34" s="212">
        <v>23</v>
      </c>
      <c r="B34" s="219" t="s">
        <v>155</v>
      </c>
      <c r="C34" s="266" t="s">
        <v>156</v>
      </c>
      <c r="D34" s="221" t="s">
        <v>141</v>
      </c>
      <c r="E34" s="227">
        <v>9.1880000000000006</v>
      </c>
      <c r="F34" s="231">
        <f>H34+J34</f>
        <v>0</v>
      </c>
      <c r="G34" s="232">
        <f>ROUND(E34*F34,2)</f>
        <v>0</v>
      </c>
      <c r="H34" s="232"/>
      <c r="I34" s="232">
        <f>ROUND(E34*H34,2)</f>
        <v>0</v>
      </c>
      <c r="J34" s="232"/>
      <c r="K34" s="232">
        <f>ROUND(E34*J34,2)</f>
        <v>0</v>
      </c>
      <c r="L34" s="232">
        <v>21</v>
      </c>
      <c r="M34" s="232">
        <f>G34*(1+L34/100)</f>
        <v>0</v>
      </c>
      <c r="N34" s="221">
        <v>6.0000000000000002E-5</v>
      </c>
      <c r="O34" s="221">
        <f>ROUND(E34*N34,5)</f>
        <v>5.5000000000000003E-4</v>
      </c>
      <c r="P34" s="221">
        <v>0</v>
      </c>
      <c r="Q34" s="221">
        <f>ROUND(E34*P34,5)</f>
        <v>0</v>
      </c>
      <c r="R34" s="221"/>
      <c r="S34" s="221"/>
      <c r="T34" s="222">
        <v>0</v>
      </c>
      <c r="U34" s="221">
        <f>ROUND(E34*T34,2)</f>
        <v>0</v>
      </c>
      <c r="V34" s="211"/>
      <c r="W34" s="211"/>
      <c r="X34" s="211"/>
      <c r="Y34" s="211"/>
      <c r="Z34" s="211"/>
      <c r="AA34" s="211"/>
      <c r="AB34" s="211"/>
      <c r="AC34" s="211"/>
      <c r="AD34" s="211"/>
      <c r="AE34" s="211" t="s">
        <v>134</v>
      </c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</row>
    <row r="35" spans="1:60" outlineLevel="1" x14ac:dyDescent="0.2">
      <c r="A35" s="212">
        <v>24</v>
      </c>
      <c r="B35" s="219" t="s">
        <v>157</v>
      </c>
      <c r="C35" s="266" t="s">
        <v>158</v>
      </c>
      <c r="D35" s="221" t="s">
        <v>111</v>
      </c>
      <c r="E35" s="227">
        <v>4</v>
      </c>
      <c r="F35" s="231">
        <f>H35+J35</f>
        <v>0</v>
      </c>
      <c r="G35" s="232">
        <f>ROUND(E35*F35,2)</f>
        <v>0</v>
      </c>
      <c r="H35" s="232"/>
      <c r="I35" s="232">
        <f>ROUND(E35*H35,2)</f>
        <v>0</v>
      </c>
      <c r="J35" s="232"/>
      <c r="K35" s="232">
        <f>ROUND(E35*J35,2)</f>
        <v>0</v>
      </c>
      <c r="L35" s="232">
        <v>21</v>
      </c>
      <c r="M35" s="232">
        <f>G35*(1+L35/100)</f>
        <v>0</v>
      </c>
      <c r="N35" s="221">
        <v>7.2410000000000002E-2</v>
      </c>
      <c r="O35" s="221">
        <f>ROUND(E35*N35,5)</f>
        <v>0.28964000000000001</v>
      </c>
      <c r="P35" s="221">
        <v>0</v>
      </c>
      <c r="Q35" s="221">
        <f>ROUND(E35*P35,5)</f>
        <v>0</v>
      </c>
      <c r="R35" s="221"/>
      <c r="S35" s="221"/>
      <c r="T35" s="222">
        <v>2.3035899999999998</v>
      </c>
      <c r="U35" s="221">
        <f>ROUND(E35*T35,2)</f>
        <v>9.2100000000000009</v>
      </c>
      <c r="V35" s="211"/>
      <c r="W35" s="211"/>
      <c r="X35" s="211"/>
      <c r="Y35" s="211"/>
      <c r="Z35" s="211"/>
      <c r="AA35" s="211"/>
      <c r="AB35" s="211"/>
      <c r="AC35" s="211"/>
      <c r="AD35" s="211"/>
      <c r="AE35" s="211" t="s">
        <v>108</v>
      </c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</row>
    <row r="36" spans="1:60" outlineLevel="1" x14ac:dyDescent="0.2">
      <c r="A36" s="212">
        <v>25</v>
      </c>
      <c r="B36" s="219" t="s">
        <v>159</v>
      </c>
      <c r="C36" s="266" t="s">
        <v>160</v>
      </c>
      <c r="D36" s="221" t="s">
        <v>111</v>
      </c>
      <c r="E36" s="227">
        <v>4</v>
      </c>
      <c r="F36" s="231">
        <f>H36+J36</f>
        <v>0</v>
      </c>
      <c r="G36" s="232">
        <f>ROUND(E36*F36,2)</f>
        <v>0</v>
      </c>
      <c r="H36" s="232"/>
      <c r="I36" s="232">
        <f>ROUND(E36*H36,2)</f>
        <v>0</v>
      </c>
      <c r="J36" s="232"/>
      <c r="K36" s="232">
        <f>ROUND(E36*J36,2)</f>
        <v>0</v>
      </c>
      <c r="L36" s="232">
        <v>21</v>
      </c>
      <c r="M36" s="232">
        <f>G36*(1+L36/100)</f>
        <v>0</v>
      </c>
      <c r="N36" s="221">
        <v>5.0520000000000002E-2</v>
      </c>
      <c r="O36" s="221">
        <f>ROUND(E36*N36,5)</f>
        <v>0.20208000000000001</v>
      </c>
      <c r="P36" s="221">
        <v>0</v>
      </c>
      <c r="Q36" s="221">
        <f>ROUND(E36*P36,5)</f>
        <v>0</v>
      </c>
      <c r="R36" s="221"/>
      <c r="S36" s="221"/>
      <c r="T36" s="222">
        <v>2.0023900000000001</v>
      </c>
      <c r="U36" s="221">
        <f>ROUND(E36*T36,2)</f>
        <v>8.01</v>
      </c>
      <c r="V36" s="211"/>
      <c r="W36" s="211"/>
      <c r="X36" s="211"/>
      <c r="Y36" s="211"/>
      <c r="Z36" s="211"/>
      <c r="AA36" s="211"/>
      <c r="AB36" s="211"/>
      <c r="AC36" s="211"/>
      <c r="AD36" s="211"/>
      <c r="AE36" s="211" t="s">
        <v>108</v>
      </c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</row>
    <row r="37" spans="1:60" ht="22.5" outlineLevel="1" x14ac:dyDescent="0.2">
      <c r="A37" s="212">
        <v>26</v>
      </c>
      <c r="B37" s="219" t="s">
        <v>161</v>
      </c>
      <c r="C37" s="266" t="s">
        <v>162</v>
      </c>
      <c r="D37" s="221" t="s">
        <v>141</v>
      </c>
      <c r="E37" s="227">
        <v>11.25</v>
      </c>
      <c r="F37" s="231">
        <f>H37+J37</f>
        <v>0</v>
      </c>
      <c r="G37" s="232">
        <f>ROUND(E37*F37,2)</f>
        <v>0</v>
      </c>
      <c r="H37" s="232"/>
      <c r="I37" s="232">
        <f>ROUND(E37*H37,2)</f>
        <v>0</v>
      </c>
      <c r="J37" s="232"/>
      <c r="K37" s="232">
        <f>ROUND(E37*J37,2)</f>
        <v>0</v>
      </c>
      <c r="L37" s="232">
        <v>21</v>
      </c>
      <c r="M37" s="232">
        <f>G37*(1+L37/100)</f>
        <v>0</v>
      </c>
      <c r="N37" s="221">
        <v>2.3800000000000002E-3</v>
      </c>
      <c r="O37" s="221">
        <f>ROUND(E37*N37,5)</f>
        <v>2.6780000000000002E-2</v>
      </c>
      <c r="P37" s="221">
        <v>0</v>
      </c>
      <c r="Q37" s="221">
        <f>ROUND(E37*P37,5)</f>
        <v>0</v>
      </c>
      <c r="R37" s="221"/>
      <c r="S37" s="221"/>
      <c r="T37" s="222">
        <v>0.18232999999999999</v>
      </c>
      <c r="U37" s="221">
        <f>ROUND(E37*T37,2)</f>
        <v>2.0499999999999998</v>
      </c>
      <c r="V37" s="211"/>
      <c r="W37" s="211"/>
      <c r="X37" s="211"/>
      <c r="Y37" s="211"/>
      <c r="Z37" s="211"/>
      <c r="AA37" s="211"/>
      <c r="AB37" s="211"/>
      <c r="AC37" s="211"/>
      <c r="AD37" s="211"/>
      <c r="AE37" s="211" t="s">
        <v>108</v>
      </c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</row>
    <row r="38" spans="1:60" x14ac:dyDescent="0.2">
      <c r="A38" s="213" t="s">
        <v>103</v>
      </c>
      <c r="B38" s="220" t="s">
        <v>62</v>
      </c>
      <c r="C38" s="267" t="s">
        <v>63</v>
      </c>
      <c r="D38" s="223"/>
      <c r="E38" s="228"/>
      <c r="F38" s="233"/>
      <c r="G38" s="233">
        <f>SUMIF(AE39:AE43,"&lt;&gt;NOR",G39:G43)</f>
        <v>0</v>
      </c>
      <c r="H38" s="233"/>
      <c r="I38" s="233">
        <f>SUM(I39:I43)</f>
        <v>0</v>
      </c>
      <c r="J38" s="233"/>
      <c r="K38" s="233">
        <f>SUM(K39:K43)</f>
        <v>0</v>
      </c>
      <c r="L38" s="233"/>
      <c r="M38" s="233">
        <f>SUM(M39:M43)</f>
        <v>0</v>
      </c>
      <c r="N38" s="223"/>
      <c r="O38" s="223">
        <f>SUM(O39:O43)</f>
        <v>1.4030000000000001E-2</v>
      </c>
      <c r="P38" s="223"/>
      <c r="Q38" s="223">
        <f>SUM(Q39:Q43)</f>
        <v>0</v>
      </c>
      <c r="R38" s="223"/>
      <c r="S38" s="223"/>
      <c r="T38" s="224"/>
      <c r="U38" s="223">
        <f>SUM(U39:U43)</f>
        <v>13.82</v>
      </c>
      <c r="AE38" t="s">
        <v>104</v>
      </c>
    </row>
    <row r="39" spans="1:60" outlineLevel="1" x14ac:dyDescent="0.2">
      <c r="A39" s="212">
        <v>27</v>
      </c>
      <c r="B39" s="219" t="s">
        <v>163</v>
      </c>
      <c r="C39" s="266" t="s">
        <v>164</v>
      </c>
      <c r="D39" s="221" t="s">
        <v>111</v>
      </c>
      <c r="E39" s="227">
        <v>3.5</v>
      </c>
      <c r="F39" s="231">
        <f>H39+J39</f>
        <v>0</v>
      </c>
      <c r="G39" s="232">
        <f>ROUND(E39*F39,2)</f>
        <v>0</v>
      </c>
      <c r="H39" s="232"/>
      <c r="I39" s="232">
        <f>ROUND(E39*H39,2)</f>
        <v>0</v>
      </c>
      <c r="J39" s="232"/>
      <c r="K39" s="232">
        <f>ROUND(E39*J39,2)</f>
        <v>0</v>
      </c>
      <c r="L39" s="232">
        <v>21</v>
      </c>
      <c r="M39" s="232">
        <f>G39*(1+L39/100)</f>
        <v>0</v>
      </c>
      <c r="N39" s="221">
        <v>3.9399999999999999E-3</v>
      </c>
      <c r="O39" s="221">
        <f>ROUND(E39*N39,5)</f>
        <v>1.379E-2</v>
      </c>
      <c r="P39" s="221">
        <v>0</v>
      </c>
      <c r="Q39" s="221">
        <f>ROUND(E39*P39,5)</f>
        <v>0</v>
      </c>
      <c r="R39" s="221"/>
      <c r="S39" s="221"/>
      <c r="T39" s="222">
        <v>8.5000000000000006E-2</v>
      </c>
      <c r="U39" s="221">
        <f>ROUND(E39*T39,2)</f>
        <v>0.3</v>
      </c>
      <c r="V39" s="211"/>
      <c r="W39" s="211"/>
      <c r="X39" s="211"/>
      <c r="Y39" s="211"/>
      <c r="Z39" s="211"/>
      <c r="AA39" s="211"/>
      <c r="AB39" s="211"/>
      <c r="AC39" s="211"/>
      <c r="AD39" s="211"/>
      <c r="AE39" s="211" t="s">
        <v>108</v>
      </c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</row>
    <row r="40" spans="1:60" outlineLevel="1" x14ac:dyDescent="0.2">
      <c r="A40" s="212">
        <v>28</v>
      </c>
      <c r="B40" s="219" t="s">
        <v>165</v>
      </c>
      <c r="C40" s="266" t="s">
        <v>166</v>
      </c>
      <c r="D40" s="221" t="s">
        <v>141</v>
      </c>
      <c r="E40" s="227">
        <v>10</v>
      </c>
      <c r="F40" s="231">
        <f>H40+J40</f>
        <v>0</v>
      </c>
      <c r="G40" s="232">
        <f>ROUND(E40*F40,2)</f>
        <v>0</v>
      </c>
      <c r="H40" s="232"/>
      <c r="I40" s="232">
        <f>ROUND(E40*H40,2)</f>
        <v>0</v>
      </c>
      <c r="J40" s="232"/>
      <c r="K40" s="232">
        <f>ROUND(E40*J40,2)</f>
        <v>0</v>
      </c>
      <c r="L40" s="232">
        <v>21</v>
      </c>
      <c r="M40" s="232">
        <f>G40*(1+L40/100)</f>
        <v>0</v>
      </c>
      <c r="N40" s="221">
        <v>0</v>
      </c>
      <c r="O40" s="221">
        <f>ROUND(E40*N40,5)</f>
        <v>0</v>
      </c>
      <c r="P40" s="221">
        <v>0</v>
      </c>
      <c r="Q40" s="221">
        <f>ROUND(E40*P40,5)</f>
        <v>0</v>
      </c>
      <c r="R40" s="221"/>
      <c r="S40" s="221"/>
      <c r="T40" s="222">
        <v>9.2999999999999999E-2</v>
      </c>
      <c r="U40" s="221">
        <f>ROUND(E40*T40,2)</f>
        <v>0.93</v>
      </c>
      <c r="V40" s="211"/>
      <c r="W40" s="211"/>
      <c r="X40" s="211"/>
      <c r="Y40" s="211"/>
      <c r="Z40" s="211"/>
      <c r="AA40" s="211"/>
      <c r="AB40" s="211"/>
      <c r="AC40" s="211"/>
      <c r="AD40" s="211"/>
      <c r="AE40" s="211" t="s">
        <v>108</v>
      </c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</row>
    <row r="41" spans="1:60" outlineLevel="1" x14ac:dyDescent="0.2">
      <c r="A41" s="212">
        <v>29</v>
      </c>
      <c r="B41" s="219" t="s">
        <v>167</v>
      </c>
      <c r="C41" s="266" t="s">
        <v>168</v>
      </c>
      <c r="D41" s="221" t="s">
        <v>111</v>
      </c>
      <c r="E41" s="227">
        <v>6</v>
      </c>
      <c r="F41" s="231">
        <f>H41+J41</f>
        <v>0</v>
      </c>
      <c r="G41" s="232">
        <f>ROUND(E41*F41,2)</f>
        <v>0</v>
      </c>
      <c r="H41" s="232"/>
      <c r="I41" s="232">
        <f>ROUND(E41*H41,2)</f>
        <v>0</v>
      </c>
      <c r="J41" s="232"/>
      <c r="K41" s="232">
        <f>ROUND(E41*J41,2)</f>
        <v>0</v>
      </c>
      <c r="L41" s="232">
        <v>21</v>
      </c>
      <c r="M41" s="232">
        <f>G41*(1+L41/100)</f>
        <v>0</v>
      </c>
      <c r="N41" s="221">
        <v>4.0000000000000003E-5</v>
      </c>
      <c r="O41" s="221">
        <f>ROUND(E41*N41,5)</f>
        <v>2.4000000000000001E-4</v>
      </c>
      <c r="P41" s="221">
        <v>0</v>
      </c>
      <c r="Q41" s="221">
        <f>ROUND(E41*P41,5)</f>
        <v>0</v>
      </c>
      <c r="R41" s="221"/>
      <c r="S41" s="221"/>
      <c r="T41" s="222">
        <v>7.8E-2</v>
      </c>
      <c r="U41" s="221">
        <f>ROUND(E41*T41,2)</f>
        <v>0.47</v>
      </c>
      <c r="V41" s="211"/>
      <c r="W41" s="211"/>
      <c r="X41" s="211"/>
      <c r="Y41" s="211"/>
      <c r="Z41" s="211"/>
      <c r="AA41" s="211"/>
      <c r="AB41" s="211"/>
      <c r="AC41" s="211"/>
      <c r="AD41" s="211"/>
      <c r="AE41" s="211" t="s">
        <v>108</v>
      </c>
      <c r="AF41" s="211"/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</row>
    <row r="42" spans="1:60" outlineLevel="1" x14ac:dyDescent="0.2">
      <c r="A42" s="212">
        <v>30</v>
      </c>
      <c r="B42" s="219" t="s">
        <v>169</v>
      </c>
      <c r="C42" s="266" t="s">
        <v>170</v>
      </c>
      <c r="D42" s="221" t="s">
        <v>152</v>
      </c>
      <c r="E42" s="227">
        <v>28</v>
      </c>
      <c r="F42" s="231">
        <f>H42+J42</f>
        <v>0</v>
      </c>
      <c r="G42" s="232">
        <f>ROUND(E42*F42,2)</f>
        <v>0</v>
      </c>
      <c r="H42" s="232"/>
      <c r="I42" s="232">
        <f>ROUND(E42*H42,2)</f>
        <v>0</v>
      </c>
      <c r="J42" s="232"/>
      <c r="K42" s="232">
        <f>ROUND(E42*J42,2)</f>
        <v>0</v>
      </c>
      <c r="L42" s="232">
        <v>21</v>
      </c>
      <c r="M42" s="232">
        <f>G42*(1+L42/100)</f>
        <v>0</v>
      </c>
      <c r="N42" s="221">
        <v>0</v>
      </c>
      <c r="O42" s="221">
        <f>ROUND(E42*N42,5)</f>
        <v>0</v>
      </c>
      <c r="P42" s="221">
        <v>0</v>
      </c>
      <c r="Q42" s="221">
        <f>ROUND(E42*P42,5)</f>
        <v>0</v>
      </c>
      <c r="R42" s="221"/>
      <c r="S42" s="221"/>
      <c r="T42" s="222">
        <v>0.27500000000000002</v>
      </c>
      <c r="U42" s="221">
        <f>ROUND(E42*T42,2)</f>
        <v>7.7</v>
      </c>
      <c r="V42" s="211"/>
      <c r="W42" s="211"/>
      <c r="X42" s="211"/>
      <c r="Y42" s="211"/>
      <c r="Z42" s="211"/>
      <c r="AA42" s="211"/>
      <c r="AB42" s="211"/>
      <c r="AC42" s="211"/>
      <c r="AD42" s="211"/>
      <c r="AE42" s="211" t="s">
        <v>108</v>
      </c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</row>
    <row r="43" spans="1:60" outlineLevel="1" x14ac:dyDescent="0.2">
      <c r="A43" s="212">
        <v>31</v>
      </c>
      <c r="B43" s="219" t="s">
        <v>171</v>
      </c>
      <c r="C43" s="266" t="s">
        <v>172</v>
      </c>
      <c r="D43" s="221" t="s">
        <v>152</v>
      </c>
      <c r="E43" s="227">
        <v>28</v>
      </c>
      <c r="F43" s="231">
        <f>H43+J43</f>
        <v>0</v>
      </c>
      <c r="G43" s="232">
        <f>ROUND(E43*F43,2)</f>
        <v>0</v>
      </c>
      <c r="H43" s="232"/>
      <c r="I43" s="232">
        <f>ROUND(E43*H43,2)</f>
        <v>0</v>
      </c>
      <c r="J43" s="232"/>
      <c r="K43" s="232">
        <f>ROUND(E43*J43,2)</f>
        <v>0</v>
      </c>
      <c r="L43" s="232">
        <v>21</v>
      </c>
      <c r="M43" s="232">
        <f>G43*(1+L43/100)</f>
        <v>0</v>
      </c>
      <c r="N43" s="221">
        <v>0</v>
      </c>
      <c r="O43" s="221">
        <f>ROUND(E43*N43,5)</f>
        <v>0</v>
      </c>
      <c r="P43" s="221">
        <v>0</v>
      </c>
      <c r="Q43" s="221">
        <f>ROUND(E43*P43,5)</f>
        <v>0</v>
      </c>
      <c r="R43" s="221"/>
      <c r="S43" s="221"/>
      <c r="T43" s="222">
        <v>0.158</v>
      </c>
      <c r="U43" s="221">
        <f>ROUND(E43*T43,2)</f>
        <v>4.42</v>
      </c>
      <c r="V43" s="211"/>
      <c r="W43" s="211"/>
      <c r="X43" s="211"/>
      <c r="Y43" s="211"/>
      <c r="Z43" s="211"/>
      <c r="AA43" s="211"/>
      <c r="AB43" s="211"/>
      <c r="AC43" s="211"/>
      <c r="AD43" s="211"/>
      <c r="AE43" s="211" t="s">
        <v>108</v>
      </c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  <c r="BH43" s="211"/>
    </row>
    <row r="44" spans="1:60" x14ac:dyDescent="0.2">
      <c r="A44" s="213" t="s">
        <v>103</v>
      </c>
      <c r="B44" s="220" t="s">
        <v>64</v>
      </c>
      <c r="C44" s="267" t="s">
        <v>65</v>
      </c>
      <c r="D44" s="223"/>
      <c r="E44" s="228"/>
      <c r="F44" s="233"/>
      <c r="G44" s="233">
        <f>SUMIF(AE45:AE58,"&lt;&gt;NOR",G45:G58)</f>
        <v>0</v>
      </c>
      <c r="H44" s="233"/>
      <c r="I44" s="233">
        <f>SUM(I45:I58)</f>
        <v>0</v>
      </c>
      <c r="J44" s="233"/>
      <c r="K44" s="233">
        <f>SUM(K45:K58)</f>
        <v>0</v>
      </c>
      <c r="L44" s="233"/>
      <c r="M44" s="233">
        <f>SUM(M45:M58)</f>
        <v>0</v>
      </c>
      <c r="N44" s="223"/>
      <c r="O44" s="223">
        <f>SUM(O45:O58)</f>
        <v>3.9600000000000003E-2</v>
      </c>
      <c r="P44" s="223"/>
      <c r="Q44" s="223">
        <f>SUM(Q45:Q58)</f>
        <v>16.941129999999998</v>
      </c>
      <c r="R44" s="223"/>
      <c r="S44" s="223"/>
      <c r="T44" s="224"/>
      <c r="U44" s="223">
        <f>SUM(U45:U58)</f>
        <v>105.44000000000001</v>
      </c>
      <c r="AE44" t="s">
        <v>104</v>
      </c>
    </row>
    <row r="45" spans="1:60" outlineLevel="1" x14ac:dyDescent="0.2">
      <c r="A45" s="212">
        <v>32</v>
      </c>
      <c r="B45" s="219" t="s">
        <v>173</v>
      </c>
      <c r="C45" s="266" t="s">
        <v>174</v>
      </c>
      <c r="D45" s="221" t="s">
        <v>175</v>
      </c>
      <c r="E45" s="227">
        <v>95</v>
      </c>
      <c r="F45" s="231">
        <f>H45+J45</f>
        <v>0</v>
      </c>
      <c r="G45" s="232">
        <f>ROUND(E45*F45,2)</f>
        <v>0</v>
      </c>
      <c r="H45" s="232"/>
      <c r="I45" s="232">
        <f>ROUND(E45*H45,2)</f>
        <v>0</v>
      </c>
      <c r="J45" s="232"/>
      <c r="K45" s="232">
        <f>ROUND(E45*J45,2)</f>
        <v>0</v>
      </c>
      <c r="L45" s="232">
        <v>21</v>
      </c>
      <c r="M45" s="232">
        <f>G45*(1+L45/100)</f>
        <v>0</v>
      </c>
      <c r="N45" s="221">
        <v>5.0000000000000002E-5</v>
      </c>
      <c r="O45" s="221">
        <f>ROUND(E45*N45,5)</f>
        <v>4.7499999999999999E-3</v>
      </c>
      <c r="P45" s="221">
        <v>1E-3</v>
      </c>
      <c r="Q45" s="221">
        <f>ROUND(E45*P45,5)</f>
        <v>9.5000000000000001E-2</v>
      </c>
      <c r="R45" s="221"/>
      <c r="S45" s="221"/>
      <c r="T45" s="222">
        <v>9.7000000000000003E-2</v>
      </c>
      <c r="U45" s="221">
        <f>ROUND(E45*T45,2)</f>
        <v>9.2200000000000006</v>
      </c>
      <c r="V45" s="211"/>
      <c r="W45" s="211"/>
      <c r="X45" s="211"/>
      <c r="Y45" s="211"/>
      <c r="Z45" s="211"/>
      <c r="AA45" s="211"/>
      <c r="AB45" s="211"/>
      <c r="AC45" s="211"/>
      <c r="AD45" s="211"/>
      <c r="AE45" s="211" t="s">
        <v>108</v>
      </c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</row>
    <row r="46" spans="1:60" outlineLevel="1" x14ac:dyDescent="0.2">
      <c r="A46" s="212"/>
      <c r="B46" s="219"/>
      <c r="C46" s="268" t="s">
        <v>176</v>
      </c>
      <c r="D46" s="225"/>
      <c r="E46" s="229">
        <v>95</v>
      </c>
      <c r="F46" s="232"/>
      <c r="G46" s="232"/>
      <c r="H46" s="232"/>
      <c r="I46" s="232"/>
      <c r="J46" s="232"/>
      <c r="K46" s="232"/>
      <c r="L46" s="232"/>
      <c r="M46" s="232"/>
      <c r="N46" s="221"/>
      <c r="O46" s="221"/>
      <c r="P46" s="221"/>
      <c r="Q46" s="221"/>
      <c r="R46" s="221"/>
      <c r="S46" s="221"/>
      <c r="T46" s="222"/>
      <c r="U46" s="221"/>
      <c r="V46" s="211"/>
      <c r="W46" s="211"/>
      <c r="X46" s="211"/>
      <c r="Y46" s="211"/>
      <c r="Z46" s="211"/>
      <c r="AA46" s="211"/>
      <c r="AB46" s="211"/>
      <c r="AC46" s="211"/>
      <c r="AD46" s="211"/>
      <c r="AE46" s="211" t="s">
        <v>177</v>
      </c>
      <c r="AF46" s="211">
        <v>0</v>
      </c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11"/>
      <c r="BH46" s="211"/>
    </row>
    <row r="47" spans="1:60" outlineLevel="1" x14ac:dyDescent="0.2">
      <c r="A47" s="212">
        <v>33</v>
      </c>
      <c r="B47" s="219" t="s">
        <v>173</v>
      </c>
      <c r="C47" s="266" t="s">
        <v>174</v>
      </c>
      <c r="D47" s="221" t="s">
        <v>175</v>
      </c>
      <c r="E47" s="227">
        <v>245</v>
      </c>
      <c r="F47" s="231">
        <f>H47+J47</f>
        <v>0</v>
      </c>
      <c r="G47" s="232">
        <f>ROUND(E47*F47,2)</f>
        <v>0</v>
      </c>
      <c r="H47" s="232"/>
      <c r="I47" s="232">
        <f>ROUND(E47*H47,2)</f>
        <v>0</v>
      </c>
      <c r="J47" s="232"/>
      <c r="K47" s="232">
        <f>ROUND(E47*J47,2)</f>
        <v>0</v>
      </c>
      <c r="L47" s="232">
        <v>21</v>
      </c>
      <c r="M47" s="232">
        <f>G47*(1+L47/100)</f>
        <v>0</v>
      </c>
      <c r="N47" s="221">
        <v>5.0000000000000002E-5</v>
      </c>
      <c r="O47" s="221">
        <f>ROUND(E47*N47,5)</f>
        <v>1.225E-2</v>
      </c>
      <c r="P47" s="221">
        <v>1E-3</v>
      </c>
      <c r="Q47" s="221">
        <f>ROUND(E47*P47,5)</f>
        <v>0.245</v>
      </c>
      <c r="R47" s="221"/>
      <c r="S47" s="221"/>
      <c r="T47" s="222">
        <v>9.7000000000000003E-2</v>
      </c>
      <c r="U47" s="221">
        <f>ROUND(E47*T47,2)</f>
        <v>23.77</v>
      </c>
      <c r="V47" s="211"/>
      <c r="W47" s="211"/>
      <c r="X47" s="211"/>
      <c r="Y47" s="211"/>
      <c r="Z47" s="211"/>
      <c r="AA47" s="211"/>
      <c r="AB47" s="211"/>
      <c r="AC47" s="211"/>
      <c r="AD47" s="211"/>
      <c r="AE47" s="211" t="s">
        <v>108</v>
      </c>
      <c r="AF47" s="211"/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11"/>
      <c r="BH47" s="211"/>
    </row>
    <row r="48" spans="1:60" outlineLevel="1" x14ac:dyDescent="0.2">
      <c r="A48" s="212">
        <v>34</v>
      </c>
      <c r="B48" s="219" t="s">
        <v>178</v>
      </c>
      <c r="C48" s="266" t="s">
        <v>179</v>
      </c>
      <c r="D48" s="221" t="s">
        <v>141</v>
      </c>
      <c r="E48" s="227">
        <v>10</v>
      </c>
      <c r="F48" s="231">
        <f>H48+J48</f>
        <v>0</v>
      </c>
      <c r="G48" s="232">
        <f>ROUND(E48*F48,2)</f>
        <v>0</v>
      </c>
      <c r="H48" s="232"/>
      <c r="I48" s="232">
        <f>ROUND(E48*H48,2)</f>
        <v>0</v>
      </c>
      <c r="J48" s="232"/>
      <c r="K48" s="232">
        <f>ROUND(E48*J48,2)</f>
        <v>0</v>
      </c>
      <c r="L48" s="232">
        <v>21</v>
      </c>
      <c r="M48" s="232">
        <f>G48*(1+L48/100)</f>
        <v>0</v>
      </c>
      <c r="N48" s="221">
        <v>0</v>
      </c>
      <c r="O48" s="221">
        <f>ROUND(E48*N48,5)</f>
        <v>0</v>
      </c>
      <c r="P48" s="221">
        <v>4.6000000000000001E-4</v>
      </c>
      <c r="Q48" s="221">
        <f>ROUND(E48*P48,5)</f>
        <v>4.5999999999999999E-3</v>
      </c>
      <c r="R48" s="221"/>
      <c r="S48" s="221"/>
      <c r="T48" s="222">
        <v>3.5</v>
      </c>
      <c r="U48" s="221">
        <f>ROUND(E48*T48,2)</f>
        <v>35</v>
      </c>
      <c r="V48" s="211"/>
      <c r="W48" s="211"/>
      <c r="X48" s="211"/>
      <c r="Y48" s="211"/>
      <c r="Z48" s="211"/>
      <c r="AA48" s="211"/>
      <c r="AB48" s="211"/>
      <c r="AC48" s="211"/>
      <c r="AD48" s="211"/>
      <c r="AE48" s="211" t="s">
        <v>108</v>
      </c>
      <c r="AF48" s="211"/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11"/>
      <c r="BH48" s="211"/>
    </row>
    <row r="49" spans="1:60" outlineLevel="1" x14ac:dyDescent="0.2">
      <c r="A49" s="212">
        <v>35</v>
      </c>
      <c r="B49" s="219" t="s">
        <v>180</v>
      </c>
      <c r="C49" s="266" t="s">
        <v>181</v>
      </c>
      <c r="D49" s="221" t="s">
        <v>107</v>
      </c>
      <c r="E49" s="227">
        <v>3.2810000000000001</v>
      </c>
      <c r="F49" s="231">
        <f>H49+J49</f>
        <v>0</v>
      </c>
      <c r="G49" s="232">
        <f>ROUND(E49*F49,2)</f>
        <v>0</v>
      </c>
      <c r="H49" s="232"/>
      <c r="I49" s="232">
        <f>ROUND(E49*H49,2)</f>
        <v>0</v>
      </c>
      <c r="J49" s="232"/>
      <c r="K49" s="232">
        <f>ROUND(E49*J49,2)</f>
        <v>0</v>
      </c>
      <c r="L49" s="232">
        <v>21</v>
      </c>
      <c r="M49" s="232">
        <f>G49*(1+L49/100)</f>
        <v>0</v>
      </c>
      <c r="N49" s="221">
        <v>6.6600000000000001E-3</v>
      </c>
      <c r="O49" s="221">
        <f>ROUND(E49*N49,5)</f>
        <v>2.1850000000000001E-2</v>
      </c>
      <c r="P49" s="221">
        <v>2.4</v>
      </c>
      <c r="Q49" s="221">
        <f>ROUND(E49*P49,5)</f>
        <v>7.8743999999999996</v>
      </c>
      <c r="R49" s="221"/>
      <c r="S49" s="221"/>
      <c r="T49" s="222">
        <v>6.72</v>
      </c>
      <c r="U49" s="221">
        <f>ROUND(E49*T49,2)</f>
        <v>22.05</v>
      </c>
      <c r="V49" s="211"/>
      <c r="W49" s="211"/>
      <c r="X49" s="211"/>
      <c r="Y49" s="211"/>
      <c r="Z49" s="211"/>
      <c r="AA49" s="211"/>
      <c r="AB49" s="211"/>
      <c r="AC49" s="211"/>
      <c r="AD49" s="211"/>
      <c r="AE49" s="211" t="s">
        <v>108</v>
      </c>
      <c r="AF49" s="211"/>
      <c r="AG49" s="211"/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11"/>
      <c r="BH49" s="211"/>
    </row>
    <row r="50" spans="1:60" outlineLevel="1" x14ac:dyDescent="0.2">
      <c r="A50" s="212">
        <v>36</v>
      </c>
      <c r="B50" s="219" t="s">
        <v>182</v>
      </c>
      <c r="C50" s="266" t="s">
        <v>183</v>
      </c>
      <c r="D50" s="221" t="s">
        <v>111</v>
      </c>
      <c r="E50" s="227">
        <v>3</v>
      </c>
      <c r="F50" s="231">
        <f>H50+J50</f>
        <v>0</v>
      </c>
      <c r="G50" s="232">
        <f>ROUND(E50*F50,2)</f>
        <v>0</v>
      </c>
      <c r="H50" s="232"/>
      <c r="I50" s="232">
        <f>ROUND(E50*H50,2)</f>
        <v>0</v>
      </c>
      <c r="J50" s="232"/>
      <c r="K50" s="232">
        <f>ROUND(E50*J50,2)</f>
        <v>0</v>
      </c>
      <c r="L50" s="232">
        <v>21</v>
      </c>
      <c r="M50" s="232">
        <f>G50*(1+L50/100)</f>
        <v>0</v>
      </c>
      <c r="N50" s="221">
        <v>0</v>
      </c>
      <c r="O50" s="221">
        <f>ROUND(E50*N50,5)</f>
        <v>0</v>
      </c>
      <c r="P50" s="221">
        <v>6.6000000000000003E-2</v>
      </c>
      <c r="Q50" s="221">
        <f>ROUND(E50*P50,5)</f>
        <v>0.19800000000000001</v>
      </c>
      <c r="R50" s="221"/>
      <c r="S50" s="221"/>
      <c r="T50" s="222">
        <v>2.3519999999999999</v>
      </c>
      <c r="U50" s="221">
        <f>ROUND(E50*T50,2)</f>
        <v>7.06</v>
      </c>
      <c r="V50" s="211"/>
      <c r="W50" s="211"/>
      <c r="X50" s="211"/>
      <c r="Y50" s="211"/>
      <c r="Z50" s="211"/>
      <c r="AA50" s="211"/>
      <c r="AB50" s="211"/>
      <c r="AC50" s="211"/>
      <c r="AD50" s="211"/>
      <c r="AE50" s="211" t="s">
        <v>108</v>
      </c>
      <c r="AF50" s="211"/>
      <c r="AG50" s="211"/>
      <c r="AH50" s="211"/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11"/>
      <c r="BH50" s="211"/>
    </row>
    <row r="51" spans="1:60" outlineLevel="1" x14ac:dyDescent="0.2">
      <c r="A51" s="212">
        <v>37</v>
      </c>
      <c r="B51" s="219" t="s">
        <v>184</v>
      </c>
      <c r="C51" s="266" t="s">
        <v>185</v>
      </c>
      <c r="D51" s="221" t="s">
        <v>111</v>
      </c>
      <c r="E51" s="227">
        <v>1.125</v>
      </c>
      <c r="F51" s="231">
        <f>H51+J51</f>
        <v>0</v>
      </c>
      <c r="G51" s="232">
        <f>ROUND(E51*F51,2)</f>
        <v>0</v>
      </c>
      <c r="H51" s="232"/>
      <c r="I51" s="232">
        <f>ROUND(E51*H51,2)</f>
        <v>0</v>
      </c>
      <c r="J51" s="232"/>
      <c r="K51" s="232">
        <f>ROUND(E51*J51,2)</f>
        <v>0</v>
      </c>
      <c r="L51" s="232">
        <v>21</v>
      </c>
      <c r="M51" s="232">
        <f>G51*(1+L51/100)</f>
        <v>0</v>
      </c>
      <c r="N51" s="221">
        <v>6.7000000000000002E-4</v>
      </c>
      <c r="O51" s="221">
        <f>ROUND(E51*N51,5)</f>
        <v>7.5000000000000002E-4</v>
      </c>
      <c r="P51" s="221">
        <v>0.29699999999999999</v>
      </c>
      <c r="Q51" s="221">
        <f>ROUND(E51*P51,5)</f>
        <v>0.33412999999999998</v>
      </c>
      <c r="R51" s="221"/>
      <c r="S51" s="221"/>
      <c r="T51" s="222">
        <v>0.59599999999999997</v>
      </c>
      <c r="U51" s="221">
        <f>ROUND(E51*T51,2)</f>
        <v>0.67</v>
      </c>
      <c r="V51" s="211"/>
      <c r="W51" s="211"/>
      <c r="X51" s="211"/>
      <c r="Y51" s="211"/>
      <c r="Z51" s="211"/>
      <c r="AA51" s="211"/>
      <c r="AB51" s="211"/>
      <c r="AC51" s="211"/>
      <c r="AD51" s="211"/>
      <c r="AE51" s="211" t="s">
        <v>108</v>
      </c>
      <c r="AF51" s="211"/>
      <c r="AG51" s="211"/>
      <c r="AH51" s="211"/>
      <c r="AI51" s="211"/>
      <c r="AJ51" s="211"/>
      <c r="AK51" s="211"/>
      <c r="AL51" s="211"/>
      <c r="AM51" s="211"/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  <c r="BF51" s="211"/>
      <c r="BG51" s="211"/>
      <c r="BH51" s="211"/>
    </row>
    <row r="52" spans="1:60" outlineLevel="1" x14ac:dyDescent="0.2">
      <c r="A52" s="212">
        <v>38</v>
      </c>
      <c r="B52" s="219" t="s">
        <v>186</v>
      </c>
      <c r="C52" s="266" t="s">
        <v>187</v>
      </c>
      <c r="D52" s="221" t="s">
        <v>111</v>
      </c>
      <c r="E52" s="227">
        <v>1.25</v>
      </c>
      <c r="F52" s="231">
        <f>H52+J52</f>
        <v>0</v>
      </c>
      <c r="G52" s="232">
        <f>ROUND(E52*F52,2)</f>
        <v>0</v>
      </c>
      <c r="H52" s="232"/>
      <c r="I52" s="232">
        <f>ROUND(E52*H52,2)</f>
        <v>0</v>
      </c>
      <c r="J52" s="232"/>
      <c r="K52" s="232">
        <f>ROUND(E52*J52,2)</f>
        <v>0</v>
      </c>
      <c r="L52" s="232">
        <v>21</v>
      </c>
      <c r="M52" s="232">
        <f>G52*(1+L52/100)</f>
        <v>0</v>
      </c>
      <c r="N52" s="221">
        <v>0</v>
      </c>
      <c r="O52" s="221">
        <f>ROUND(E52*N52,5)</f>
        <v>0</v>
      </c>
      <c r="P52" s="221">
        <v>4.5999999999999999E-2</v>
      </c>
      <c r="Q52" s="221">
        <f>ROUND(E52*P52,5)</f>
        <v>5.7500000000000002E-2</v>
      </c>
      <c r="R52" s="221"/>
      <c r="S52" s="221"/>
      <c r="T52" s="222">
        <v>0.16</v>
      </c>
      <c r="U52" s="221">
        <f>ROUND(E52*T52,2)</f>
        <v>0.2</v>
      </c>
      <c r="V52" s="211"/>
      <c r="W52" s="211"/>
      <c r="X52" s="211"/>
      <c r="Y52" s="211"/>
      <c r="Z52" s="211"/>
      <c r="AA52" s="211"/>
      <c r="AB52" s="211"/>
      <c r="AC52" s="211"/>
      <c r="AD52" s="211"/>
      <c r="AE52" s="211" t="s">
        <v>108</v>
      </c>
      <c r="AF52" s="211"/>
      <c r="AG52" s="211"/>
      <c r="AH52" s="211"/>
      <c r="AI52" s="211"/>
      <c r="AJ52" s="211"/>
      <c r="AK52" s="211"/>
      <c r="AL52" s="211"/>
      <c r="AM52" s="211"/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1"/>
      <c r="BC52" s="211"/>
      <c r="BD52" s="211"/>
      <c r="BE52" s="211"/>
      <c r="BF52" s="211"/>
      <c r="BG52" s="211"/>
      <c r="BH52" s="211"/>
    </row>
    <row r="53" spans="1:60" outlineLevel="1" x14ac:dyDescent="0.2">
      <c r="A53" s="212">
        <v>39</v>
      </c>
      <c r="B53" s="219" t="s">
        <v>188</v>
      </c>
      <c r="C53" s="266" t="s">
        <v>189</v>
      </c>
      <c r="D53" s="221" t="s">
        <v>111</v>
      </c>
      <c r="E53" s="227">
        <v>2</v>
      </c>
      <c r="F53" s="231">
        <f>H53+J53</f>
        <v>0</v>
      </c>
      <c r="G53" s="232">
        <f>ROUND(E53*F53,2)</f>
        <v>0</v>
      </c>
      <c r="H53" s="232"/>
      <c r="I53" s="232">
        <f>ROUND(E53*H53,2)</f>
        <v>0</v>
      </c>
      <c r="J53" s="232"/>
      <c r="K53" s="232">
        <f>ROUND(E53*J53,2)</f>
        <v>0</v>
      </c>
      <c r="L53" s="232">
        <v>21</v>
      </c>
      <c r="M53" s="232">
        <f>G53*(1+L53/100)</f>
        <v>0</v>
      </c>
      <c r="N53" s="221">
        <v>0</v>
      </c>
      <c r="O53" s="221">
        <f>ROUND(E53*N53,5)</f>
        <v>0</v>
      </c>
      <c r="P53" s="221">
        <v>0.22500000000000001</v>
      </c>
      <c r="Q53" s="221">
        <f>ROUND(E53*P53,5)</f>
        <v>0.45</v>
      </c>
      <c r="R53" s="221"/>
      <c r="S53" s="221"/>
      <c r="T53" s="222">
        <v>0.14199999999999999</v>
      </c>
      <c r="U53" s="221">
        <f>ROUND(E53*T53,2)</f>
        <v>0.28000000000000003</v>
      </c>
      <c r="V53" s="211"/>
      <c r="W53" s="211"/>
      <c r="X53" s="211"/>
      <c r="Y53" s="211"/>
      <c r="Z53" s="211"/>
      <c r="AA53" s="211"/>
      <c r="AB53" s="211"/>
      <c r="AC53" s="211"/>
      <c r="AD53" s="211"/>
      <c r="AE53" s="211" t="s">
        <v>108</v>
      </c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  <c r="BH53" s="211"/>
    </row>
    <row r="54" spans="1:60" outlineLevel="1" x14ac:dyDescent="0.2">
      <c r="A54" s="212">
        <v>40</v>
      </c>
      <c r="B54" s="219" t="s">
        <v>190</v>
      </c>
      <c r="C54" s="266" t="s">
        <v>191</v>
      </c>
      <c r="D54" s="221" t="s">
        <v>111</v>
      </c>
      <c r="E54" s="227">
        <v>3</v>
      </c>
      <c r="F54" s="231">
        <f>H54+J54</f>
        <v>0</v>
      </c>
      <c r="G54" s="232">
        <f>ROUND(E54*F54,2)</f>
        <v>0</v>
      </c>
      <c r="H54" s="232"/>
      <c r="I54" s="232">
        <f>ROUND(E54*H54,2)</f>
        <v>0</v>
      </c>
      <c r="J54" s="232"/>
      <c r="K54" s="232">
        <f>ROUND(E54*J54,2)</f>
        <v>0</v>
      </c>
      <c r="L54" s="232">
        <v>21</v>
      </c>
      <c r="M54" s="232">
        <f>G54*(1+L54/100)</f>
        <v>0</v>
      </c>
      <c r="N54" s="221">
        <v>0</v>
      </c>
      <c r="O54" s="221">
        <f>ROUND(E54*N54,5)</f>
        <v>0</v>
      </c>
      <c r="P54" s="221">
        <v>0.13800000000000001</v>
      </c>
      <c r="Q54" s="221">
        <f>ROUND(E54*P54,5)</f>
        <v>0.41399999999999998</v>
      </c>
      <c r="R54" s="221"/>
      <c r="S54" s="221"/>
      <c r="T54" s="222">
        <v>0.16</v>
      </c>
      <c r="U54" s="221">
        <f>ROUND(E54*T54,2)</f>
        <v>0.48</v>
      </c>
      <c r="V54" s="211"/>
      <c r="W54" s="211"/>
      <c r="X54" s="211"/>
      <c r="Y54" s="211"/>
      <c r="Z54" s="211"/>
      <c r="AA54" s="211"/>
      <c r="AB54" s="211"/>
      <c r="AC54" s="211"/>
      <c r="AD54" s="211"/>
      <c r="AE54" s="211" t="s">
        <v>108</v>
      </c>
      <c r="AF54" s="211"/>
      <c r="AG54" s="211"/>
      <c r="AH54" s="211"/>
      <c r="AI54" s="211"/>
      <c r="AJ54" s="211"/>
      <c r="AK54" s="211"/>
      <c r="AL54" s="211"/>
      <c r="AM54" s="211"/>
      <c r="AN54" s="211"/>
      <c r="AO54" s="211"/>
      <c r="AP54" s="211"/>
      <c r="AQ54" s="211"/>
      <c r="AR54" s="211"/>
      <c r="AS54" s="211"/>
      <c r="AT54" s="211"/>
      <c r="AU54" s="211"/>
      <c r="AV54" s="211"/>
      <c r="AW54" s="211"/>
      <c r="AX54" s="211"/>
      <c r="AY54" s="211"/>
      <c r="AZ54" s="211"/>
      <c r="BA54" s="211"/>
      <c r="BB54" s="211"/>
      <c r="BC54" s="211"/>
      <c r="BD54" s="211"/>
      <c r="BE54" s="211"/>
      <c r="BF54" s="211"/>
      <c r="BG54" s="211"/>
      <c r="BH54" s="211"/>
    </row>
    <row r="55" spans="1:60" outlineLevel="1" x14ac:dyDescent="0.2">
      <c r="A55" s="212">
        <v>41</v>
      </c>
      <c r="B55" s="219" t="s">
        <v>192</v>
      </c>
      <c r="C55" s="266" t="s">
        <v>193</v>
      </c>
      <c r="D55" s="221" t="s">
        <v>111</v>
      </c>
      <c r="E55" s="227">
        <v>3</v>
      </c>
      <c r="F55" s="231">
        <f>H55+J55</f>
        <v>0</v>
      </c>
      <c r="G55" s="232">
        <f>ROUND(E55*F55,2)</f>
        <v>0</v>
      </c>
      <c r="H55" s="232"/>
      <c r="I55" s="232">
        <f>ROUND(E55*H55,2)</f>
        <v>0</v>
      </c>
      <c r="J55" s="232"/>
      <c r="K55" s="232">
        <f>ROUND(E55*J55,2)</f>
        <v>0</v>
      </c>
      <c r="L55" s="232">
        <v>21</v>
      </c>
      <c r="M55" s="232">
        <f>G55*(1+L55/100)</f>
        <v>0</v>
      </c>
      <c r="N55" s="221">
        <v>0</v>
      </c>
      <c r="O55" s="221">
        <f>ROUND(E55*N55,5)</f>
        <v>0</v>
      </c>
      <c r="P55" s="221">
        <v>0</v>
      </c>
      <c r="Q55" s="221">
        <f>ROUND(E55*P55,5)</f>
        <v>0</v>
      </c>
      <c r="R55" s="221"/>
      <c r="S55" s="221"/>
      <c r="T55" s="222">
        <v>0.09</v>
      </c>
      <c r="U55" s="221">
        <f>ROUND(E55*T55,2)</f>
        <v>0.27</v>
      </c>
      <c r="V55" s="211"/>
      <c r="W55" s="211"/>
      <c r="X55" s="211"/>
      <c r="Y55" s="211"/>
      <c r="Z55" s="211"/>
      <c r="AA55" s="211"/>
      <c r="AB55" s="211"/>
      <c r="AC55" s="211"/>
      <c r="AD55" s="211"/>
      <c r="AE55" s="211" t="s">
        <v>108</v>
      </c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1"/>
      <c r="BA55" s="211"/>
      <c r="BB55" s="211"/>
      <c r="BC55" s="211"/>
      <c r="BD55" s="211"/>
      <c r="BE55" s="211"/>
      <c r="BF55" s="211"/>
      <c r="BG55" s="211"/>
      <c r="BH55" s="211"/>
    </row>
    <row r="56" spans="1:60" outlineLevel="1" x14ac:dyDescent="0.2">
      <c r="A56" s="212">
        <v>42</v>
      </c>
      <c r="B56" s="219" t="s">
        <v>194</v>
      </c>
      <c r="C56" s="266" t="s">
        <v>195</v>
      </c>
      <c r="D56" s="221" t="s">
        <v>111</v>
      </c>
      <c r="E56" s="227">
        <v>5</v>
      </c>
      <c r="F56" s="231">
        <f>H56+J56</f>
        <v>0</v>
      </c>
      <c r="G56" s="232">
        <f>ROUND(E56*F56,2)</f>
        <v>0</v>
      </c>
      <c r="H56" s="232"/>
      <c r="I56" s="232">
        <f>ROUND(E56*H56,2)</f>
        <v>0</v>
      </c>
      <c r="J56" s="232"/>
      <c r="K56" s="232">
        <f>ROUND(E56*J56,2)</f>
        <v>0</v>
      </c>
      <c r="L56" s="232">
        <v>21</v>
      </c>
      <c r="M56" s="232">
        <f>G56*(1+L56/100)</f>
        <v>0</v>
      </c>
      <c r="N56" s="221">
        <v>0</v>
      </c>
      <c r="O56" s="221">
        <f>ROUND(E56*N56,5)</f>
        <v>0</v>
      </c>
      <c r="P56" s="221">
        <v>0.44</v>
      </c>
      <c r="Q56" s="221">
        <f>ROUND(E56*P56,5)</f>
        <v>2.2000000000000002</v>
      </c>
      <c r="R56" s="221"/>
      <c r="S56" s="221"/>
      <c r="T56" s="222">
        <v>0.63200000000000001</v>
      </c>
      <c r="U56" s="221">
        <f>ROUND(E56*T56,2)</f>
        <v>3.16</v>
      </c>
      <c r="V56" s="211"/>
      <c r="W56" s="211"/>
      <c r="X56" s="211"/>
      <c r="Y56" s="211"/>
      <c r="Z56" s="211"/>
      <c r="AA56" s="211"/>
      <c r="AB56" s="211"/>
      <c r="AC56" s="211"/>
      <c r="AD56" s="211"/>
      <c r="AE56" s="211" t="s">
        <v>108</v>
      </c>
      <c r="AF56" s="211"/>
      <c r="AG56" s="211"/>
      <c r="AH56" s="211"/>
      <c r="AI56" s="211"/>
      <c r="AJ56" s="211"/>
      <c r="AK56" s="211"/>
      <c r="AL56" s="211"/>
      <c r="AM56" s="211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1"/>
      <c r="AY56" s="211"/>
      <c r="AZ56" s="211"/>
      <c r="BA56" s="211"/>
      <c r="BB56" s="211"/>
      <c r="BC56" s="211"/>
      <c r="BD56" s="211"/>
      <c r="BE56" s="211"/>
      <c r="BF56" s="211"/>
      <c r="BG56" s="211"/>
      <c r="BH56" s="211"/>
    </row>
    <row r="57" spans="1:60" outlineLevel="1" x14ac:dyDescent="0.2">
      <c r="A57" s="212">
        <v>43</v>
      </c>
      <c r="B57" s="219" t="s">
        <v>196</v>
      </c>
      <c r="C57" s="266" t="s">
        <v>197</v>
      </c>
      <c r="D57" s="221" t="s">
        <v>111</v>
      </c>
      <c r="E57" s="227">
        <v>2.9750000000000001</v>
      </c>
      <c r="F57" s="231">
        <f>H57+J57</f>
        <v>0</v>
      </c>
      <c r="G57" s="232">
        <f>ROUND(E57*F57,2)</f>
        <v>0</v>
      </c>
      <c r="H57" s="232"/>
      <c r="I57" s="232">
        <f>ROUND(E57*H57,2)</f>
        <v>0</v>
      </c>
      <c r="J57" s="232"/>
      <c r="K57" s="232">
        <f>ROUND(E57*J57,2)</f>
        <v>0</v>
      </c>
      <c r="L57" s="232">
        <v>21</v>
      </c>
      <c r="M57" s="232">
        <f>G57*(1+L57/100)</f>
        <v>0</v>
      </c>
      <c r="N57" s="221">
        <v>0</v>
      </c>
      <c r="O57" s="221">
        <f>ROUND(E57*N57,5)</f>
        <v>0</v>
      </c>
      <c r="P57" s="221">
        <v>0.66</v>
      </c>
      <c r="Q57" s="221">
        <f>ROUND(E57*P57,5)</f>
        <v>1.9635</v>
      </c>
      <c r="R57" s="221"/>
      <c r="S57" s="221"/>
      <c r="T57" s="222">
        <v>0.627</v>
      </c>
      <c r="U57" s="221">
        <f>ROUND(E57*T57,2)</f>
        <v>1.87</v>
      </c>
      <c r="V57" s="211"/>
      <c r="W57" s="211"/>
      <c r="X57" s="211"/>
      <c r="Y57" s="211"/>
      <c r="Z57" s="211"/>
      <c r="AA57" s="211"/>
      <c r="AB57" s="211"/>
      <c r="AC57" s="211"/>
      <c r="AD57" s="211"/>
      <c r="AE57" s="211" t="s">
        <v>108</v>
      </c>
      <c r="AF57" s="211"/>
      <c r="AG57" s="211"/>
      <c r="AH57" s="211"/>
      <c r="AI57" s="211"/>
      <c r="AJ57" s="211"/>
      <c r="AK57" s="211"/>
      <c r="AL57" s="211"/>
      <c r="AM57" s="21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1"/>
      <c r="BA57" s="211"/>
      <c r="BB57" s="211"/>
      <c r="BC57" s="211"/>
      <c r="BD57" s="211"/>
      <c r="BE57" s="211"/>
      <c r="BF57" s="211"/>
      <c r="BG57" s="211"/>
      <c r="BH57" s="211"/>
    </row>
    <row r="58" spans="1:60" outlineLevel="1" x14ac:dyDescent="0.2">
      <c r="A58" s="212">
        <v>44</v>
      </c>
      <c r="B58" s="219" t="s">
        <v>198</v>
      </c>
      <c r="C58" s="266" t="s">
        <v>199</v>
      </c>
      <c r="D58" s="221" t="s">
        <v>141</v>
      </c>
      <c r="E58" s="227">
        <v>11.5</v>
      </c>
      <c r="F58" s="231">
        <f>H58+J58</f>
        <v>0</v>
      </c>
      <c r="G58" s="232">
        <f>ROUND(E58*F58,2)</f>
        <v>0</v>
      </c>
      <c r="H58" s="232"/>
      <c r="I58" s="232">
        <f>ROUND(E58*H58,2)</f>
        <v>0</v>
      </c>
      <c r="J58" s="232"/>
      <c r="K58" s="232">
        <f>ROUND(E58*J58,2)</f>
        <v>0</v>
      </c>
      <c r="L58" s="232">
        <v>21</v>
      </c>
      <c r="M58" s="232">
        <f>G58*(1+L58/100)</f>
        <v>0</v>
      </c>
      <c r="N58" s="221">
        <v>0</v>
      </c>
      <c r="O58" s="221">
        <f>ROUND(E58*N58,5)</f>
        <v>0</v>
      </c>
      <c r="P58" s="221">
        <v>0.27</v>
      </c>
      <c r="Q58" s="221">
        <f>ROUND(E58*P58,5)</f>
        <v>3.105</v>
      </c>
      <c r="R58" s="221"/>
      <c r="S58" s="221"/>
      <c r="T58" s="222">
        <v>0.123</v>
      </c>
      <c r="U58" s="221">
        <f>ROUND(E58*T58,2)</f>
        <v>1.41</v>
      </c>
      <c r="V58" s="211"/>
      <c r="W58" s="211"/>
      <c r="X58" s="211"/>
      <c r="Y58" s="211"/>
      <c r="Z58" s="211"/>
      <c r="AA58" s="211"/>
      <c r="AB58" s="211"/>
      <c r="AC58" s="211"/>
      <c r="AD58" s="211"/>
      <c r="AE58" s="211" t="s">
        <v>108</v>
      </c>
      <c r="AF58" s="211"/>
      <c r="AG58" s="211"/>
      <c r="AH58" s="211"/>
      <c r="AI58" s="211"/>
      <c r="AJ58" s="211"/>
      <c r="AK58" s="211"/>
      <c r="AL58" s="211"/>
      <c r="AM58" s="211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1"/>
      <c r="AZ58" s="211"/>
      <c r="BA58" s="211"/>
      <c r="BB58" s="211"/>
      <c r="BC58" s="211"/>
      <c r="BD58" s="211"/>
      <c r="BE58" s="211"/>
      <c r="BF58" s="211"/>
      <c r="BG58" s="211"/>
      <c r="BH58" s="211"/>
    </row>
    <row r="59" spans="1:60" x14ac:dyDescent="0.2">
      <c r="A59" s="213" t="s">
        <v>103</v>
      </c>
      <c r="B59" s="220" t="s">
        <v>66</v>
      </c>
      <c r="C59" s="267" t="s">
        <v>67</v>
      </c>
      <c r="D59" s="223"/>
      <c r="E59" s="228"/>
      <c r="F59" s="233"/>
      <c r="G59" s="233">
        <f>SUMIF(AE60:AE65,"&lt;&gt;NOR",G60:G65)</f>
        <v>0</v>
      </c>
      <c r="H59" s="233"/>
      <c r="I59" s="233">
        <f>SUM(I60:I65)</f>
        <v>0</v>
      </c>
      <c r="J59" s="233"/>
      <c r="K59" s="233">
        <f>SUM(K60:K65)</f>
        <v>0</v>
      </c>
      <c r="L59" s="233"/>
      <c r="M59" s="233">
        <f>SUM(M60:M65)</f>
        <v>0</v>
      </c>
      <c r="N59" s="223"/>
      <c r="O59" s="223">
        <f>SUM(O60:O65)</f>
        <v>0</v>
      </c>
      <c r="P59" s="223"/>
      <c r="Q59" s="223">
        <f>SUM(Q60:Q65)</f>
        <v>0</v>
      </c>
      <c r="R59" s="223"/>
      <c r="S59" s="223"/>
      <c r="T59" s="224"/>
      <c r="U59" s="223">
        <f>SUM(U60:U65)</f>
        <v>29.810000000000002</v>
      </c>
      <c r="AE59" t="s">
        <v>104</v>
      </c>
    </row>
    <row r="60" spans="1:60" outlineLevel="1" x14ac:dyDescent="0.2">
      <c r="A60" s="212">
        <v>45</v>
      </c>
      <c r="B60" s="219" t="s">
        <v>200</v>
      </c>
      <c r="C60" s="266" t="s">
        <v>201</v>
      </c>
      <c r="D60" s="221" t="s">
        <v>202</v>
      </c>
      <c r="E60" s="227">
        <v>16.094999999999999</v>
      </c>
      <c r="F60" s="231">
        <f>H60+J60</f>
        <v>0</v>
      </c>
      <c r="G60" s="232">
        <f>ROUND(E60*F60,2)</f>
        <v>0</v>
      </c>
      <c r="H60" s="232"/>
      <c r="I60" s="232">
        <f>ROUND(E60*H60,2)</f>
        <v>0</v>
      </c>
      <c r="J60" s="232"/>
      <c r="K60" s="232">
        <f>ROUND(E60*J60,2)</f>
        <v>0</v>
      </c>
      <c r="L60" s="232">
        <v>21</v>
      </c>
      <c r="M60" s="232">
        <f>G60*(1+L60/100)</f>
        <v>0</v>
      </c>
      <c r="N60" s="221">
        <v>0</v>
      </c>
      <c r="O60" s="221">
        <f>ROUND(E60*N60,5)</f>
        <v>0</v>
      </c>
      <c r="P60" s="221">
        <v>0</v>
      </c>
      <c r="Q60" s="221">
        <f>ROUND(E60*P60,5)</f>
        <v>0</v>
      </c>
      <c r="R60" s="221"/>
      <c r="S60" s="221"/>
      <c r="T60" s="222">
        <v>0.94199999999999995</v>
      </c>
      <c r="U60" s="221">
        <f>ROUND(E60*T60,2)</f>
        <v>15.16</v>
      </c>
      <c r="V60" s="211"/>
      <c r="W60" s="211"/>
      <c r="X60" s="211"/>
      <c r="Y60" s="211"/>
      <c r="Z60" s="211"/>
      <c r="AA60" s="211"/>
      <c r="AB60" s="211"/>
      <c r="AC60" s="211"/>
      <c r="AD60" s="211"/>
      <c r="AE60" s="211" t="s">
        <v>108</v>
      </c>
      <c r="AF60" s="211"/>
      <c r="AG60" s="211"/>
      <c r="AH60" s="211"/>
      <c r="AI60" s="211"/>
      <c r="AJ60" s="211"/>
      <c r="AK60" s="211"/>
      <c r="AL60" s="211"/>
      <c r="AM60" s="21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11"/>
      <c r="BH60" s="211"/>
    </row>
    <row r="61" spans="1:60" outlineLevel="1" x14ac:dyDescent="0.2">
      <c r="A61" s="212">
        <v>46</v>
      </c>
      <c r="B61" s="219" t="s">
        <v>203</v>
      </c>
      <c r="C61" s="266" t="s">
        <v>204</v>
      </c>
      <c r="D61" s="221" t="s">
        <v>202</v>
      </c>
      <c r="E61" s="227">
        <v>64.38</v>
      </c>
      <c r="F61" s="231">
        <f>H61+J61</f>
        <v>0</v>
      </c>
      <c r="G61" s="232">
        <f>ROUND(E61*F61,2)</f>
        <v>0</v>
      </c>
      <c r="H61" s="232"/>
      <c r="I61" s="232">
        <f>ROUND(E61*H61,2)</f>
        <v>0</v>
      </c>
      <c r="J61" s="232"/>
      <c r="K61" s="232">
        <f>ROUND(E61*J61,2)</f>
        <v>0</v>
      </c>
      <c r="L61" s="232">
        <v>21</v>
      </c>
      <c r="M61" s="232">
        <f>G61*(1+L61/100)</f>
        <v>0</v>
      </c>
      <c r="N61" s="221">
        <v>0</v>
      </c>
      <c r="O61" s="221">
        <f>ROUND(E61*N61,5)</f>
        <v>0</v>
      </c>
      <c r="P61" s="221">
        <v>0</v>
      </c>
      <c r="Q61" s="221">
        <f>ROUND(E61*P61,5)</f>
        <v>0</v>
      </c>
      <c r="R61" s="221"/>
      <c r="S61" s="221"/>
      <c r="T61" s="222">
        <v>0.105</v>
      </c>
      <c r="U61" s="221">
        <f>ROUND(E61*T61,2)</f>
        <v>6.76</v>
      </c>
      <c r="V61" s="211"/>
      <c r="W61" s="211"/>
      <c r="X61" s="211"/>
      <c r="Y61" s="211"/>
      <c r="Z61" s="211"/>
      <c r="AA61" s="211"/>
      <c r="AB61" s="211"/>
      <c r="AC61" s="211"/>
      <c r="AD61" s="211"/>
      <c r="AE61" s="211" t="s">
        <v>108</v>
      </c>
      <c r="AF61" s="211"/>
      <c r="AG61" s="211"/>
      <c r="AH61" s="211"/>
      <c r="AI61" s="211"/>
      <c r="AJ61" s="211"/>
      <c r="AK61" s="211"/>
      <c r="AL61" s="211"/>
      <c r="AM61" s="21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1"/>
      <c r="BA61" s="211"/>
      <c r="BB61" s="211"/>
      <c r="BC61" s="211"/>
      <c r="BD61" s="211"/>
      <c r="BE61" s="211"/>
      <c r="BF61" s="211"/>
      <c r="BG61" s="211"/>
      <c r="BH61" s="211"/>
    </row>
    <row r="62" spans="1:60" outlineLevel="1" x14ac:dyDescent="0.2">
      <c r="A62" s="212"/>
      <c r="B62" s="219"/>
      <c r="C62" s="268" t="s">
        <v>205</v>
      </c>
      <c r="D62" s="225"/>
      <c r="E62" s="229">
        <v>64.38</v>
      </c>
      <c r="F62" s="232"/>
      <c r="G62" s="232"/>
      <c r="H62" s="232"/>
      <c r="I62" s="232"/>
      <c r="J62" s="232"/>
      <c r="K62" s="232"/>
      <c r="L62" s="232"/>
      <c r="M62" s="232"/>
      <c r="N62" s="221"/>
      <c r="O62" s="221"/>
      <c r="P62" s="221"/>
      <c r="Q62" s="221"/>
      <c r="R62" s="221"/>
      <c r="S62" s="221"/>
      <c r="T62" s="222"/>
      <c r="U62" s="221"/>
      <c r="V62" s="211"/>
      <c r="W62" s="211"/>
      <c r="X62" s="211"/>
      <c r="Y62" s="211"/>
      <c r="Z62" s="211"/>
      <c r="AA62" s="211"/>
      <c r="AB62" s="211"/>
      <c r="AC62" s="211"/>
      <c r="AD62" s="211"/>
      <c r="AE62" s="211" t="s">
        <v>177</v>
      </c>
      <c r="AF62" s="211">
        <v>0</v>
      </c>
      <c r="AG62" s="211"/>
      <c r="AH62" s="211"/>
      <c r="AI62" s="211"/>
      <c r="AJ62" s="211"/>
      <c r="AK62" s="211"/>
      <c r="AL62" s="211"/>
      <c r="AM62" s="211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1"/>
      <c r="BG62" s="211"/>
      <c r="BH62" s="211"/>
    </row>
    <row r="63" spans="1:60" outlineLevel="1" x14ac:dyDescent="0.2">
      <c r="A63" s="212">
        <v>47</v>
      </c>
      <c r="B63" s="219" t="s">
        <v>206</v>
      </c>
      <c r="C63" s="266" t="s">
        <v>207</v>
      </c>
      <c r="D63" s="221" t="s">
        <v>202</v>
      </c>
      <c r="E63" s="227">
        <v>16.094999999999999</v>
      </c>
      <c r="F63" s="231">
        <f>H63+J63</f>
        <v>0</v>
      </c>
      <c r="G63" s="232">
        <f>ROUND(E63*F63,2)</f>
        <v>0</v>
      </c>
      <c r="H63" s="232"/>
      <c r="I63" s="232">
        <f>ROUND(E63*H63,2)</f>
        <v>0</v>
      </c>
      <c r="J63" s="232"/>
      <c r="K63" s="232">
        <f>ROUND(E63*J63,2)</f>
        <v>0</v>
      </c>
      <c r="L63" s="232">
        <v>21</v>
      </c>
      <c r="M63" s="232">
        <f>G63*(1+L63/100)</f>
        <v>0</v>
      </c>
      <c r="N63" s="221">
        <v>0</v>
      </c>
      <c r="O63" s="221">
        <f>ROUND(E63*N63,5)</f>
        <v>0</v>
      </c>
      <c r="P63" s="221">
        <v>0</v>
      </c>
      <c r="Q63" s="221">
        <f>ROUND(E63*P63,5)</f>
        <v>0</v>
      </c>
      <c r="R63" s="221"/>
      <c r="S63" s="221"/>
      <c r="T63" s="222">
        <v>0.49</v>
      </c>
      <c r="U63" s="221">
        <f>ROUND(E63*T63,2)</f>
        <v>7.89</v>
      </c>
      <c r="V63" s="211"/>
      <c r="W63" s="211"/>
      <c r="X63" s="211"/>
      <c r="Y63" s="211"/>
      <c r="Z63" s="211"/>
      <c r="AA63" s="211"/>
      <c r="AB63" s="211"/>
      <c r="AC63" s="211"/>
      <c r="AD63" s="211"/>
      <c r="AE63" s="211" t="s">
        <v>108</v>
      </c>
      <c r="AF63" s="211"/>
      <c r="AG63" s="211"/>
      <c r="AH63" s="211"/>
      <c r="AI63" s="211"/>
      <c r="AJ63" s="211"/>
      <c r="AK63" s="211"/>
      <c r="AL63" s="211"/>
      <c r="AM63" s="21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1"/>
      <c r="AY63" s="211"/>
      <c r="AZ63" s="211"/>
      <c r="BA63" s="211"/>
      <c r="BB63" s="211"/>
      <c r="BC63" s="211"/>
      <c r="BD63" s="211"/>
      <c r="BE63" s="211"/>
      <c r="BF63" s="211"/>
      <c r="BG63" s="211"/>
      <c r="BH63" s="211"/>
    </row>
    <row r="64" spans="1:60" outlineLevel="1" x14ac:dyDescent="0.2">
      <c r="A64" s="212">
        <v>48</v>
      </c>
      <c r="B64" s="219" t="s">
        <v>208</v>
      </c>
      <c r="C64" s="266" t="s">
        <v>209</v>
      </c>
      <c r="D64" s="221" t="s">
        <v>202</v>
      </c>
      <c r="E64" s="227">
        <v>144.85499999999999</v>
      </c>
      <c r="F64" s="231">
        <f>H64+J64</f>
        <v>0</v>
      </c>
      <c r="G64" s="232">
        <f>ROUND(E64*F64,2)</f>
        <v>0</v>
      </c>
      <c r="H64" s="232"/>
      <c r="I64" s="232">
        <f>ROUND(E64*H64,2)</f>
        <v>0</v>
      </c>
      <c r="J64" s="232"/>
      <c r="K64" s="232">
        <f>ROUND(E64*J64,2)</f>
        <v>0</v>
      </c>
      <c r="L64" s="232">
        <v>21</v>
      </c>
      <c r="M64" s="232">
        <f>G64*(1+L64/100)</f>
        <v>0</v>
      </c>
      <c r="N64" s="221">
        <v>0</v>
      </c>
      <c r="O64" s="221">
        <f>ROUND(E64*N64,5)</f>
        <v>0</v>
      </c>
      <c r="P64" s="221">
        <v>0</v>
      </c>
      <c r="Q64" s="221">
        <f>ROUND(E64*P64,5)</f>
        <v>0</v>
      </c>
      <c r="R64" s="221"/>
      <c r="S64" s="221"/>
      <c r="T64" s="222">
        <v>0</v>
      </c>
      <c r="U64" s="221">
        <f>ROUND(E64*T64,2)</f>
        <v>0</v>
      </c>
      <c r="V64" s="211"/>
      <c r="W64" s="211"/>
      <c r="X64" s="211"/>
      <c r="Y64" s="211"/>
      <c r="Z64" s="211"/>
      <c r="AA64" s="211"/>
      <c r="AB64" s="211"/>
      <c r="AC64" s="211"/>
      <c r="AD64" s="211"/>
      <c r="AE64" s="211" t="s">
        <v>108</v>
      </c>
      <c r="AF64" s="211"/>
      <c r="AG64" s="211"/>
      <c r="AH64" s="211"/>
      <c r="AI64" s="211"/>
      <c r="AJ64" s="211"/>
      <c r="AK64" s="211"/>
      <c r="AL64" s="211"/>
      <c r="AM64" s="211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1"/>
      <c r="AY64" s="211"/>
      <c r="AZ64" s="211"/>
      <c r="BA64" s="211"/>
      <c r="BB64" s="211"/>
      <c r="BC64" s="211"/>
      <c r="BD64" s="211"/>
      <c r="BE64" s="211"/>
      <c r="BF64" s="211"/>
      <c r="BG64" s="211"/>
      <c r="BH64" s="211"/>
    </row>
    <row r="65" spans="1:60" ht="22.5" outlineLevel="1" x14ac:dyDescent="0.2">
      <c r="A65" s="212">
        <v>49</v>
      </c>
      <c r="B65" s="219" t="s">
        <v>210</v>
      </c>
      <c r="C65" s="266" t="s">
        <v>211</v>
      </c>
      <c r="D65" s="221" t="s">
        <v>202</v>
      </c>
      <c r="E65" s="227">
        <v>16.094999999999999</v>
      </c>
      <c r="F65" s="231">
        <f>H65+J65</f>
        <v>0</v>
      </c>
      <c r="G65" s="232">
        <f>ROUND(E65*F65,2)</f>
        <v>0</v>
      </c>
      <c r="H65" s="232"/>
      <c r="I65" s="232">
        <f>ROUND(E65*H65,2)</f>
        <v>0</v>
      </c>
      <c r="J65" s="232"/>
      <c r="K65" s="232">
        <f>ROUND(E65*J65,2)</f>
        <v>0</v>
      </c>
      <c r="L65" s="232">
        <v>21</v>
      </c>
      <c r="M65" s="232">
        <f>G65*(1+L65/100)</f>
        <v>0</v>
      </c>
      <c r="N65" s="221">
        <v>0</v>
      </c>
      <c r="O65" s="221">
        <f>ROUND(E65*N65,5)</f>
        <v>0</v>
      </c>
      <c r="P65" s="221">
        <v>0</v>
      </c>
      <c r="Q65" s="221">
        <f>ROUND(E65*P65,5)</f>
        <v>0</v>
      </c>
      <c r="R65" s="221"/>
      <c r="S65" s="221"/>
      <c r="T65" s="222">
        <v>0</v>
      </c>
      <c r="U65" s="221">
        <f>ROUND(E65*T65,2)</f>
        <v>0</v>
      </c>
      <c r="V65" s="211"/>
      <c r="W65" s="211"/>
      <c r="X65" s="211"/>
      <c r="Y65" s="211"/>
      <c r="Z65" s="211"/>
      <c r="AA65" s="211"/>
      <c r="AB65" s="211"/>
      <c r="AC65" s="211"/>
      <c r="AD65" s="211"/>
      <c r="AE65" s="211" t="s">
        <v>108</v>
      </c>
      <c r="AF65" s="211"/>
      <c r="AG65" s="211"/>
      <c r="AH65" s="211"/>
      <c r="AI65" s="211"/>
      <c r="AJ65" s="211"/>
      <c r="AK65" s="211"/>
      <c r="AL65" s="211"/>
      <c r="AM65" s="211"/>
      <c r="AN65" s="211"/>
      <c r="AO65" s="211"/>
      <c r="AP65" s="211"/>
      <c r="AQ65" s="211"/>
      <c r="AR65" s="211"/>
      <c r="AS65" s="211"/>
      <c r="AT65" s="211"/>
      <c r="AU65" s="211"/>
      <c r="AV65" s="211"/>
      <c r="AW65" s="211"/>
      <c r="AX65" s="211"/>
      <c r="AY65" s="211"/>
      <c r="AZ65" s="211"/>
      <c r="BA65" s="211"/>
      <c r="BB65" s="211"/>
      <c r="BC65" s="211"/>
      <c r="BD65" s="211"/>
      <c r="BE65" s="211"/>
      <c r="BF65" s="211"/>
      <c r="BG65" s="211"/>
      <c r="BH65" s="211"/>
    </row>
    <row r="66" spans="1:60" x14ac:dyDescent="0.2">
      <c r="A66" s="213" t="s">
        <v>103</v>
      </c>
      <c r="B66" s="220" t="s">
        <v>68</v>
      </c>
      <c r="C66" s="267" t="s">
        <v>69</v>
      </c>
      <c r="D66" s="223"/>
      <c r="E66" s="228"/>
      <c r="F66" s="233"/>
      <c r="G66" s="233">
        <f>SUMIF(AE67:AE67,"&lt;&gt;NOR",G67:G67)</f>
        <v>0</v>
      </c>
      <c r="H66" s="233"/>
      <c r="I66" s="233">
        <f>SUM(I67:I67)</f>
        <v>0</v>
      </c>
      <c r="J66" s="233"/>
      <c r="K66" s="233">
        <f>SUM(K67:K67)</f>
        <v>0</v>
      </c>
      <c r="L66" s="233"/>
      <c r="M66" s="233">
        <f>SUM(M67:M67)</f>
        <v>0</v>
      </c>
      <c r="N66" s="223"/>
      <c r="O66" s="223">
        <f>SUM(O67:O67)</f>
        <v>0</v>
      </c>
      <c r="P66" s="223"/>
      <c r="Q66" s="223">
        <f>SUM(Q67:Q67)</f>
        <v>0</v>
      </c>
      <c r="R66" s="223"/>
      <c r="S66" s="223"/>
      <c r="T66" s="224"/>
      <c r="U66" s="223">
        <f>SUM(U67:U67)</f>
        <v>22.17</v>
      </c>
      <c r="AE66" t="s">
        <v>104</v>
      </c>
    </row>
    <row r="67" spans="1:60" outlineLevel="1" x14ac:dyDescent="0.2">
      <c r="A67" s="212">
        <v>50</v>
      </c>
      <c r="B67" s="219" t="s">
        <v>212</v>
      </c>
      <c r="C67" s="266" t="s">
        <v>213</v>
      </c>
      <c r="D67" s="221" t="s">
        <v>202</v>
      </c>
      <c r="E67" s="227">
        <v>26.024999999999999</v>
      </c>
      <c r="F67" s="231">
        <f>H67+J67</f>
        <v>0</v>
      </c>
      <c r="G67" s="232">
        <f>ROUND(E67*F67,2)</f>
        <v>0</v>
      </c>
      <c r="H67" s="232"/>
      <c r="I67" s="232">
        <f>ROUND(E67*H67,2)</f>
        <v>0</v>
      </c>
      <c r="J67" s="232"/>
      <c r="K67" s="232">
        <f>ROUND(E67*J67,2)</f>
        <v>0</v>
      </c>
      <c r="L67" s="232">
        <v>21</v>
      </c>
      <c r="M67" s="232">
        <f>G67*(1+L67/100)</f>
        <v>0</v>
      </c>
      <c r="N67" s="221">
        <v>0</v>
      </c>
      <c r="O67" s="221">
        <f>ROUND(E67*N67,5)</f>
        <v>0</v>
      </c>
      <c r="P67" s="221">
        <v>0</v>
      </c>
      <c r="Q67" s="221">
        <f>ROUND(E67*P67,5)</f>
        <v>0</v>
      </c>
      <c r="R67" s="221"/>
      <c r="S67" s="221"/>
      <c r="T67" s="222">
        <v>0.85199999999999998</v>
      </c>
      <c r="U67" s="221">
        <f>ROUND(E67*T67,2)</f>
        <v>22.17</v>
      </c>
      <c r="V67" s="211"/>
      <c r="W67" s="211"/>
      <c r="X67" s="211"/>
      <c r="Y67" s="211"/>
      <c r="Z67" s="211"/>
      <c r="AA67" s="211"/>
      <c r="AB67" s="211"/>
      <c r="AC67" s="211"/>
      <c r="AD67" s="211"/>
      <c r="AE67" s="211" t="s">
        <v>108</v>
      </c>
      <c r="AF67" s="211"/>
      <c r="AG67" s="211"/>
      <c r="AH67" s="211"/>
      <c r="AI67" s="211"/>
      <c r="AJ67" s="211"/>
      <c r="AK67" s="211"/>
      <c r="AL67" s="211"/>
      <c r="AM67" s="21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1"/>
      <c r="BA67" s="211"/>
      <c r="BB67" s="211"/>
      <c r="BC67" s="211"/>
      <c r="BD67" s="211"/>
      <c r="BE67" s="211"/>
      <c r="BF67" s="211"/>
      <c r="BG67" s="211"/>
      <c r="BH67" s="211"/>
    </row>
    <row r="68" spans="1:60" x14ac:dyDescent="0.2">
      <c r="A68" s="213" t="s">
        <v>103</v>
      </c>
      <c r="B68" s="220" t="s">
        <v>70</v>
      </c>
      <c r="C68" s="267" t="s">
        <v>71</v>
      </c>
      <c r="D68" s="223"/>
      <c r="E68" s="228"/>
      <c r="F68" s="233"/>
      <c r="G68" s="233">
        <f>SUMIF(AE69:AE70,"&lt;&gt;NOR",G69:G70)</f>
        <v>0</v>
      </c>
      <c r="H68" s="233"/>
      <c r="I68" s="233">
        <f>SUM(I69:I70)</f>
        <v>0</v>
      </c>
      <c r="J68" s="233"/>
      <c r="K68" s="233">
        <f>SUM(K69:K70)</f>
        <v>0</v>
      </c>
      <c r="L68" s="233"/>
      <c r="M68" s="233">
        <f>SUM(M69:M70)</f>
        <v>0</v>
      </c>
      <c r="N68" s="223"/>
      <c r="O68" s="223">
        <f>SUM(O69:O70)</f>
        <v>1.14E-2</v>
      </c>
      <c r="P68" s="223"/>
      <c r="Q68" s="223">
        <f>SUM(Q69:Q70)</f>
        <v>0</v>
      </c>
      <c r="R68" s="223"/>
      <c r="S68" s="223"/>
      <c r="T68" s="224"/>
      <c r="U68" s="223">
        <f>SUM(U69:U70)</f>
        <v>3.78</v>
      </c>
      <c r="AE68" t="s">
        <v>104</v>
      </c>
    </row>
    <row r="69" spans="1:60" outlineLevel="1" x14ac:dyDescent="0.2">
      <c r="A69" s="212">
        <v>51</v>
      </c>
      <c r="B69" s="219" t="s">
        <v>214</v>
      </c>
      <c r="C69" s="266" t="s">
        <v>215</v>
      </c>
      <c r="D69" s="221" t="s">
        <v>141</v>
      </c>
      <c r="E69" s="227">
        <v>3.75</v>
      </c>
      <c r="F69" s="231">
        <f>H69+J69</f>
        <v>0</v>
      </c>
      <c r="G69" s="232">
        <f>ROUND(E69*F69,2)</f>
        <v>0</v>
      </c>
      <c r="H69" s="232"/>
      <c r="I69" s="232">
        <f>ROUND(E69*H69,2)</f>
        <v>0</v>
      </c>
      <c r="J69" s="232"/>
      <c r="K69" s="232">
        <f>ROUND(E69*J69,2)</f>
        <v>0</v>
      </c>
      <c r="L69" s="232">
        <v>21</v>
      </c>
      <c r="M69" s="232">
        <f>G69*(1+L69/100)</f>
        <v>0</v>
      </c>
      <c r="N69" s="221">
        <v>3.0400000000000002E-3</v>
      </c>
      <c r="O69" s="221">
        <f>ROUND(E69*N69,5)</f>
        <v>1.14E-2</v>
      </c>
      <c r="P69" s="221">
        <v>0</v>
      </c>
      <c r="Q69" s="221">
        <f>ROUND(E69*P69,5)</f>
        <v>0</v>
      </c>
      <c r="R69" s="221"/>
      <c r="S69" s="221"/>
      <c r="T69" s="222">
        <v>0.99575999999999998</v>
      </c>
      <c r="U69" s="221">
        <f>ROUND(E69*T69,2)</f>
        <v>3.73</v>
      </c>
      <c r="V69" s="211"/>
      <c r="W69" s="211"/>
      <c r="X69" s="211"/>
      <c r="Y69" s="211"/>
      <c r="Z69" s="211"/>
      <c r="AA69" s="211"/>
      <c r="AB69" s="211"/>
      <c r="AC69" s="211"/>
      <c r="AD69" s="211"/>
      <c r="AE69" s="211" t="s">
        <v>216</v>
      </c>
      <c r="AF69" s="211"/>
      <c r="AG69" s="211"/>
      <c r="AH69" s="211"/>
      <c r="AI69" s="211"/>
      <c r="AJ69" s="211"/>
      <c r="AK69" s="211"/>
      <c r="AL69" s="211"/>
      <c r="AM69" s="211"/>
      <c r="AN69" s="211"/>
      <c r="AO69" s="211"/>
      <c r="AP69" s="211"/>
      <c r="AQ69" s="211"/>
      <c r="AR69" s="211"/>
      <c r="AS69" s="211"/>
      <c r="AT69" s="211"/>
      <c r="AU69" s="211"/>
      <c r="AV69" s="211"/>
      <c r="AW69" s="211"/>
      <c r="AX69" s="211"/>
      <c r="AY69" s="211"/>
      <c r="AZ69" s="211"/>
      <c r="BA69" s="211"/>
      <c r="BB69" s="211"/>
      <c r="BC69" s="211"/>
      <c r="BD69" s="211"/>
      <c r="BE69" s="211"/>
      <c r="BF69" s="211"/>
      <c r="BG69" s="211"/>
      <c r="BH69" s="211"/>
    </row>
    <row r="70" spans="1:60" outlineLevel="1" x14ac:dyDescent="0.2">
      <c r="A70" s="212">
        <v>52</v>
      </c>
      <c r="B70" s="219" t="s">
        <v>217</v>
      </c>
      <c r="C70" s="266" t="s">
        <v>218</v>
      </c>
      <c r="D70" s="221" t="s">
        <v>202</v>
      </c>
      <c r="E70" s="227">
        <v>1.0999999999999999E-2</v>
      </c>
      <c r="F70" s="231">
        <f>H70+J70</f>
        <v>0</v>
      </c>
      <c r="G70" s="232">
        <f>ROUND(E70*F70,2)</f>
        <v>0</v>
      </c>
      <c r="H70" s="232"/>
      <c r="I70" s="232">
        <f>ROUND(E70*H70,2)</f>
        <v>0</v>
      </c>
      <c r="J70" s="232"/>
      <c r="K70" s="232">
        <f>ROUND(E70*J70,2)</f>
        <v>0</v>
      </c>
      <c r="L70" s="232">
        <v>21</v>
      </c>
      <c r="M70" s="232">
        <f>G70*(1+L70/100)</f>
        <v>0</v>
      </c>
      <c r="N70" s="221">
        <v>0</v>
      </c>
      <c r="O70" s="221">
        <f>ROUND(E70*N70,5)</f>
        <v>0</v>
      </c>
      <c r="P70" s="221">
        <v>0</v>
      </c>
      <c r="Q70" s="221">
        <f>ROUND(E70*P70,5)</f>
        <v>0</v>
      </c>
      <c r="R70" s="221"/>
      <c r="S70" s="221"/>
      <c r="T70" s="222">
        <v>4.7370000000000001</v>
      </c>
      <c r="U70" s="221">
        <f>ROUND(E70*T70,2)</f>
        <v>0.05</v>
      </c>
      <c r="V70" s="211"/>
      <c r="W70" s="211"/>
      <c r="X70" s="211"/>
      <c r="Y70" s="211"/>
      <c r="Z70" s="211"/>
      <c r="AA70" s="211"/>
      <c r="AB70" s="211"/>
      <c r="AC70" s="211"/>
      <c r="AD70" s="211"/>
      <c r="AE70" s="211" t="s">
        <v>108</v>
      </c>
      <c r="AF70" s="211"/>
      <c r="AG70" s="211"/>
      <c r="AH70" s="211"/>
      <c r="AI70" s="211"/>
      <c r="AJ70" s="211"/>
      <c r="AK70" s="211"/>
      <c r="AL70" s="211"/>
      <c r="AM70" s="211"/>
      <c r="AN70" s="211"/>
      <c r="AO70" s="211"/>
      <c r="AP70" s="211"/>
      <c r="AQ70" s="211"/>
      <c r="AR70" s="211"/>
      <c r="AS70" s="211"/>
      <c r="AT70" s="211"/>
      <c r="AU70" s="211"/>
      <c r="AV70" s="211"/>
      <c r="AW70" s="211"/>
      <c r="AX70" s="211"/>
      <c r="AY70" s="211"/>
      <c r="AZ70" s="211"/>
      <c r="BA70" s="211"/>
      <c r="BB70" s="211"/>
      <c r="BC70" s="211"/>
      <c r="BD70" s="211"/>
      <c r="BE70" s="211"/>
      <c r="BF70" s="211"/>
      <c r="BG70" s="211"/>
      <c r="BH70" s="211"/>
    </row>
    <row r="71" spans="1:60" x14ac:dyDescent="0.2">
      <c r="A71" s="213" t="s">
        <v>103</v>
      </c>
      <c r="B71" s="220" t="s">
        <v>72</v>
      </c>
      <c r="C71" s="267" t="s">
        <v>73</v>
      </c>
      <c r="D71" s="223"/>
      <c r="E71" s="228"/>
      <c r="F71" s="233"/>
      <c r="G71" s="233">
        <f>SUMIF(AE72:AE84,"&lt;&gt;NOR",G72:G84)</f>
        <v>0</v>
      </c>
      <c r="H71" s="233"/>
      <c r="I71" s="233">
        <f>SUM(I72:I84)</f>
        <v>0</v>
      </c>
      <c r="J71" s="233"/>
      <c r="K71" s="233">
        <f>SUM(K72:K84)</f>
        <v>0</v>
      </c>
      <c r="L71" s="233"/>
      <c r="M71" s="233">
        <f>SUM(M72:M84)</f>
        <v>0</v>
      </c>
      <c r="N71" s="223"/>
      <c r="O71" s="223">
        <f>SUM(O72:O84)</f>
        <v>1.2015199999999999</v>
      </c>
      <c r="P71" s="223"/>
      <c r="Q71" s="223">
        <f>SUM(Q72:Q84)</f>
        <v>0</v>
      </c>
      <c r="R71" s="223"/>
      <c r="S71" s="223"/>
      <c r="T71" s="224"/>
      <c r="U71" s="223">
        <f>SUM(U72:U84)</f>
        <v>71.949999999999989</v>
      </c>
      <c r="AE71" t="s">
        <v>104</v>
      </c>
    </row>
    <row r="72" spans="1:60" ht="22.5" outlineLevel="1" x14ac:dyDescent="0.2">
      <c r="A72" s="212">
        <v>53</v>
      </c>
      <c r="B72" s="219" t="s">
        <v>219</v>
      </c>
      <c r="C72" s="266" t="s">
        <v>220</v>
      </c>
      <c r="D72" s="221" t="s">
        <v>175</v>
      </c>
      <c r="E72" s="227">
        <v>77.28</v>
      </c>
      <c r="F72" s="231">
        <f>H72+J72</f>
        <v>0</v>
      </c>
      <c r="G72" s="232">
        <f>ROUND(E72*F72,2)</f>
        <v>0</v>
      </c>
      <c r="H72" s="232"/>
      <c r="I72" s="232">
        <f>ROUND(E72*H72,2)</f>
        <v>0</v>
      </c>
      <c r="J72" s="232"/>
      <c r="K72" s="232">
        <f>ROUND(E72*J72,2)</f>
        <v>0</v>
      </c>
      <c r="L72" s="232">
        <v>21</v>
      </c>
      <c r="M72" s="232">
        <f>G72*(1+L72/100)</f>
        <v>0</v>
      </c>
      <c r="N72" s="221">
        <v>0</v>
      </c>
      <c r="O72" s="221">
        <f>ROUND(E72*N72,5)</f>
        <v>0</v>
      </c>
      <c r="P72" s="221">
        <v>0</v>
      </c>
      <c r="Q72" s="221">
        <f>ROUND(E72*P72,5)</f>
        <v>0</v>
      </c>
      <c r="R72" s="221"/>
      <c r="S72" s="221"/>
      <c r="T72" s="222">
        <v>1.7000000000000001E-2</v>
      </c>
      <c r="U72" s="221">
        <f>ROUND(E72*T72,2)</f>
        <v>1.31</v>
      </c>
      <c r="V72" s="211"/>
      <c r="W72" s="211"/>
      <c r="X72" s="211"/>
      <c r="Y72" s="211"/>
      <c r="Z72" s="211"/>
      <c r="AA72" s="211"/>
      <c r="AB72" s="211"/>
      <c r="AC72" s="211"/>
      <c r="AD72" s="211"/>
      <c r="AE72" s="211" t="s">
        <v>108</v>
      </c>
      <c r="AF72" s="211"/>
      <c r="AG72" s="211"/>
      <c r="AH72" s="211"/>
      <c r="AI72" s="211"/>
      <c r="AJ72" s="211"/>
      <c r="AK72" s="211"/>
      <c r="AL72" s="211"/>
      <c r="AM72" s="211"/>
      <c r="AN72" s="211"/>
      <c r="AO72" s="211"/>
      <c r="AP72" s="211"/>
      <c r="AQ72" s="211"/>
      <c r="AR72" s="211"/>
      <c r="AS72" s="211"/>
      <c r="AT72" s="211"/>
      <c r="AU72" s="211"/>
      <c r="AV72" s="211"/>
      <c r="AW72" s="211"/>
      <c r="AX72" s="211"/>
      <c r="AY72" s="211"/>
      <c r="AZ72" s="211"/>
      <c r="BA72" s="211"/>
      <c r="BB72" s="211"/>
      <c r="BC72" s="211"/>
      <c r="BD72" s="211"/>
      <c r="BE72" s="211"/>
      <c r="BF72" s="211"/>
      <c r="BG72" s="211"/>
      <c r="BH72" s="211"/>
    </row>
    <row r="73" spans="1:60" outlineLevel="1" x14ac:dyDescent="0.2">
      <c r="A73" s="212"/>
      <c r="B73" s="219"/>
      <c r="C73" s="268" t="s">
        <v>221</v>
      </c>
      <c r="D73" s="225"/>
      <c r="E73" s="229">
        <v>77.28</v>
      </c>
      <c r="F73" s="232"/>
      <c r="G73" s="232"/>
      <c r="H73" s="232"/>
      <c r="I73" s="232"/>
      <c r="J73" s="232"/>
      <c r="K73" s="232"/>
      <c r="L73" s="232"/>
      <c r="M73" s="232"/>
      <c r="N73" s="221"/>
      <c r="O73" s="221"/>
      <c r="P73" s="221"/>
      <c r="Q73" s="221"/>
      <c r="R73" s="221"/>
      <c r="S73" s="221"/>
      <c r="T73" s="222"/>
      <c r="U73" s="221"/>
      <c r="V73" s="211"/>
      <c r="W73" s="211"/>
      <c r="X73" s="211"/>
      <c r="Y73" s="211"/>
      <c r="Z73" s="211"/>
      <c r="AA73" s="211"/>
      <c r="AB73" s="211"/>
      <c r="AC73" s="211"/>
      <c r="AD73" s="211"/>
      <c r="AE73" s="211" t="s">
        <v>177</v>
      </c>
      <c r="AF73" s="211">
        <v>0</v>
      </c>
      <c r="AG73" s="211"/>
      <c r="AH73" s="211"/>
      <c r="AI73" s="211"/>
      <c r="AJ73" s="211"/>
      <c r="AK73" s="211"/>
      <c r="AL73" s="211"/>
      <c r="AM73" s="211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1"/>
      <c r="AZ73" s="211"/>
      <c r="BA73" s="211"/>
      <c r="BB73" s="211"/>
      <c r="BC73" s="211"/>
      <c r="BD73" s="211"/>
      <c r="BE73" s="211"/>
      <c r="BF73" s="211"/>
      <c r="BG73" s="211"/>
      <c r="BH73" s="211"/>
    </row>
    <row r="74" spans="1:60" ht="22.5" outlineLevel="1" x14ac:dyDescent="0.2">
      <c r="A74" s="212">
        <v>54</v>
      </c>
      <c r="B74" s="219" t="s">
        <v>222</v>
      </c>
      <c r="C74" s="266" t="s">
        <v>223</v>
      </c>
      <c r="D74" s="221" t="s">
        <v>152</v>
      </c>
      <c r="E74" s="227">
        <v>8</v>
      </c>
      <c r="F74" s="231">
        <f>H74+J74</f>
        <v>0</v>
      </c>
      <c r="G74" s="232">
        <f>ROUND(E74*F74,2)</f>
        <v>0</v>
      </c>
      <c r="H74" s="232"/>
      <c r="I74" s="232">
        <f>ROUND(E74*H74,2)</f>
        <v>0</v>
      </c>
      <c r="J74" s="232"/>
      <c r="K74" s="232">
        <f>ROUND(E74*J74,2)</f>
        <v>0</v>
      </c>
      <c r="L74" s="232">
        <v>21</v>
      </c>
      <c r="M74" s="232">
        <f>G74*(1+L74/100)</f>
        <v>0</v>
      </c>
      <c r="N74" s="221">
        <v>1.6899999999999998E-2</v>
      </c>
      <c r="O74" s="221">
        <f>ROUND(E74*N74,5)</f>
        <v>0.13519999999999999</v>
      </c>
      <c r="P74" s="221">
        <v>0</v>
      </c>
      <c r="Q74" s="221">
        <f>ROUND(E74*P74,5)</f>
        <v>0</v>
      </c>
      <c r="R74" s="221"/>
      <c r="S74" s="221"/>
      <c r="T74" s="222">
        <v>0</v>
      </c>
      <c r="U74" s="221">
        <f>ROUND(E74*T74,2)</f>
        <v>0</v>
      </c>
      <c r="V74" s="211"/>
      <c r="W74" s="211"/>
      <c r="X74" s="211"/>
      <c r="Y74" s="211"/>
      <c r="Z74" s="211"/>
      <c r="AA74" s="211"/>
      <c r="AB74" s="211"/>
      <c r="AC74" s="211"/>
      <c r="AD74" s="211"/>
      <c r="AE74" s="211" t="s">
        <v>134</v>
      </c>
      <c r="AF74" s="211"/>
      <c r="AG74" s="211"/>
      <c r="AH74" s="211"/>
      <c r="AI74" s="211"/>
      <c r="AJ74" s="211"/>
      <c r="AK74" s="211"/>
      <c r="AL74" s="211"/>
      <c r="AM74" s="211"/>
      <c r="AN74" s="211"/>
      <c r="AO74" s="211"/>
      <c r="AP74" s="211"/>
      <c r="AQ74" s="211"/>
      <c r="AR74" s="211"/>
      <c r="AS74" s="211"/>
      <c r="AT74" s="211"/>
      <c r="AU74" s="211"/>
      <c r="AV74" s="211"/>
      <c r="AW74" s="211"/>
      <c r="AX74" s="211"/>
      <c r="AY74" s="211"/>
      <c r="AZ74" s="211"/>
      <c r="BA74" s="211"/>
      <c r="BB74" s="211"/>
      <c r="BC74" s="211"/>
      <c r="BD74" s="211"/>
      <c r="BE74" s="211"/>
      <c r="BF74" s="211"/>
      <c r="BG74" s="211"/>
      <c r="BH74" s="211"/>
    </row>
    <row r="75" spans="1:60" outlineLevel="1" x14ac:dyDescent="0.2">
      <c r="A75" s="212">
        <v>55</v>
      </c>
      <c r="B75" s="219" t="s">
        <v>224</v>
      </c>
      <c r="C75" s="266" t="s">
        <v>225</v>
      </c>
      <c r="D75" s="221" t="s">
        <v>175</v>
      </c>
      <c r="E75" s="227">
        <v>196</v>
      </c>
      <c r="F75" s="231">
        <f>H75+J75</f>
        <v>0</v>
      </c>
      <c r="G75" s="232">
        <f>ROUND(E75*F75,2)</f>
        <v>0</v>
      </c>
      <c r="H75" s="232"/>
      <c r="I75" s="232">
        <f>ROUND(E75*H75,2)</f>
        <v>0</v>
      </c>
      <c r="J75" s="232"/>
      <c r="K75" s="232">
        <f>ROUND(E75*J75,2)</f>
        <v>0</v>
      </c>
      <c r="L75" s="232">
        <v>21</v>
      </c>
      <c r="M75" s="232">
        <f>G75*(1+L75/100)</f>
        <v>0</v>
      </c>
      <c r="N75" s="221">
        <v>6.0000000000000002E-5</v>
      </c>
      <c r="O75" s="221">
        <f>ROUND(E75*N75,5)</f>
        <v>1.176E-2</v>
      </c>
      <c r="P75" s="221">
        <v>0</v>
      </c>
      <c r="Q75" s="221">
        <f>ROUND(E75*P75,5)</f>
        <v>0</v>
      </c>
      <c r="R75" s="221"/>
      <c r="S75" s="221"/>
      <c r="T75" s="222">
        <v>2.4E-2</v>
      </c>
      <c r="U75" s="221">
        <f>ROUND(E75*T75,2)</f>
        <v>4.7</v>
      </c>
      <c r="V75" s="211"/>
      <c r="W75" s="211"/>
      <c r="X75" s="211"/>
      <c r="Y75" s="211"/>
      <c r="Z75" s="211"/>
      <c r="AA75" s="211"/>
      <c r="AB75" s="211"/>
      <c r="AC75" s="211"/>
      <c r="AD75" s="211"/>
      <c r="AE75" s="211" t="s">
        <v>108</v>
      </c>
      <c r="AF75" s="211"/>
      <c r="AG75" s="211"/>
      <c r="AH75" s="211"/>
      <c r="AI75" s="211"/>
      <c r="AJ75" s="211"/>
      <c r="AK75" s="211"/>
      <c r="AL75" s="211"/>
      <c r="AM75" s="211"/>
      <c r="AN75" s="211"/>
      <c r="AO75" s="211"/>
      <c r="AP75" s="211"/>
      <c r="AQ75" s="211"/>
      <c r="AR75" s="211"/>
      <c r="AS75" s="211"/>
      <c r="AT75" s="211"/>
      <c r="AU75" s="211"/>
      <c r="AV75" s="211"/>
      <c r="AW75" s="211"/>
      <c r="AX75" s="211"/>
      <c r="AY75" s="211"/>
      <c r="AZ75" s="211"/>
      <c r="BA75" s="211"/>
      <c r="BB75" s="211"/>
      <c r="BC75" s="211"/>
      <c r="BD75" s="211"/>
      <c r="BE75" s="211"/>
      <c r="BF75" s="211"/>
      <c r="BG75" s="211"/>
      <c r="BH75" s="211"/>
    </row>
    <row r="76" spans="1:60" outlineLevel="1" x14ac:dyDescent="0.2">
      <c r="A76" s="212">
        <v>56</v>
      </c>
      <c r="B76" s="219" t="s">
        <v>226</v>
      </c>
      <c r="C76" s="266" t="s">
        <v>227</v>
      </c>
      <c r="D76" s="221" t="s">
        <v>152</v>
      </c>
      <c r="E76" s="227">
        <v>7</v>
      </c>
      <c r="F76" s="231">
        <f>H76+J76</f>
        <v>0</v>
      </c>
      <c r="G76" s="232">
        <f>ROUND(E76*F76,2)</f>
        <v>0</v>
      </c>
      <c r="H76" s="232"/>
      <c r="I76" s="232">
        <f>ROUND(E76*H76,2)</f>
        <v>0</v>
      </c>
      <c r="J76" s="232"/>
      <c r="K76" s="232">
        <f>ROUND(E76*J76,2)</f>
        <v>0</v>
      </c>
      <c r="L76" s="232">
        <v>21</v>
      </c>
      <c r="M76" s="232">
        <f>G76*(1+L76/100)</f>
        <v>0</v>
      </c>
      <c r="N76" s="221">
        <v>3.2300000000000002E-2</v>
      </c>
      <c r="O76" s="221">
        <f>ROUND(E76*N76,5)</f>
        <v>0.2261</v>
      </c>
      <c r="P76" s="221">
        <v>0</v>
      </c>
      <c r="Q76" s="221">
        <f>ROUND(E76*P76,5)</f>
        <v>0</v>
      </c>
      <c r="R76" s="221"/>
      <c r="S76" s="221"/>
      <c r="T76" s="222">
        <v>0</v>
      </c>
      <c r="U76" s="221">
        <f>ROUND(E76*T76,2)</f>
        <v>0</v>
      </c>
      <c r="V76" s="211"/>
      <c r="W76" s="211"/>
      <c r="X76" s="211"/>
      <c r="Y76" s="211"/>
      <c r="Z76" s="211"/>
      <c r="AA76" s="211"/>
      <c r="AB76" s="211"/>
      <c r="AC76" s="211"/>
      <c r="AD76" s="211"/>
      <c r="AE76" s="211" t="s">
        <v>134</v>
      </c>
      <c r="AF76" s="211"/>
      <c r="AG76" s="211"/>
      <c r="AH76" s="211"/>
      <c r="AI76" s="211"/>
      <c r="AJ76" s="211"/>
      <c r="AK76" s="211"/>
      <c r="AL76" s="211"/>
      <c r="AM76" s="211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211"/>
      <c r="BD76" s="211"/>
      <c r="BE76" s="211"/>
      <c r="BF76" s="211"/>
      <c r="BG76" s="211"/>
      <c r="BH76" s="211"/>
    </row>
    <row r="77" spans="1:60" outlineLevel="1" x14ac:dyDescent="0.2">
      <c r="A77" s="212">
        <v>57</v>
      </c>
      <c r="B77" s="219" t="s">
        <v>228</v>
      </c>
      <c r="C77" s="266" t="s">
        <v>229</v>
      </c>
      <c r="D77" s="221" t="s">
        <v>141</v>
      </c>
      <c r="E77" s="227">
        <v>5</v>
      </c>
      <c r="F77" s="231">
        <f>H77+J77</f>
        <v>0</v>
      </c>
      <c r="G77" s="232">
        <f>ROUND(E77*F77,2)</f>
        <v>0</v>
      </c>
      <c r="H77" s="232"/>
      <c r="I77" s="232">
        <f>ROUND(E77*H77,2)</f>
        <v>0</v>
      </c>
      <c r="J77" s="232"/>
      <c r="K77" s="232">
        <f>ROUND(E77*J77,2)</f>
        <v>0</v>
      </c>
      <c r="L77" s="232">
        <v>21</v>
      </c>
      <c r="M77" s="232">
        <f>G77*(1+L77/100)</f>
        <v>0</v>
      </c>
      <c r="N77" s="221">
        <v>0</v>
      </c>
      <c r="O77" s="221">
        <f>ROUND(E77*N77,5)</f>
        <v>0</v>
      </c>
      <c r="P77" s="221">
        <v>0</v>
      </c>
      <c r="Q77" s="221">
        <f>ROUND(E77*P77,5)</f>
        <v>0</v>
      </c>
      <c r="R77" s="221"/>
      <c r="S77" s="221"/>
      <c r="T77" s="222">
        <v>0.17199999999999999</v>
      </c>
      <c r="U77" s="221">
        <f>ROUND(E77*T77,2)</f>
        <v>0.86</v>
      </c>
      <c r="V77" s="211"/>
      <c r="W77" s="211"/>
      <c r="X77" s="211"/>
      <c r="Y77" s="211"/>
      <c r="Z77" s="211"/>
      <c r="AA77" s="211"/>
      <c r="AB77" s="211"/>
      <c r="AC77" s="211"/>
      <c r="AD77" s="211"/>
      <c r="AE77" s="211" t="s">
        <v>108</v>
      </c>
      <c r="AF77" s="211"/>
      <c r="AG77" s="211"/>
      <c r="AH77" s="211"/>
      <c r="AI77" s="211"/>
      <c r="AJ77" s="211"/>
      <c r="AK77" s="211"/>
      <c r="AL77" s="211"/>
      <c r="AM77" s="211"/>
      <c r="AN77" s="211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1"/>
      <c r="BA77" s="211"/>
      <c r="BB77" s="211"/>
      <c r="BC77" s="211"/>
      <c r="BD77" s="211"/>
      <c r="BE77" s="211"/>
      <c r="BF77" s="211"/>
      <c r="BG77" s="211"/>
      <c r="BH77" s="211"/>
    </row>
    <row r="78" spans="1:60" outlineLevel="1" x14ac:dyDescent="0.2">
      <c r="A78" s="212">
        <v>58</v>
      </c>
      <c r="B78" s="219" t="s">
        <v>230</v>
      </c>
      <c r="C78" s="266" t="s">
        <v>231</v>
      </c>
      <c r="D78" s="221" t="s">
        <v>175</v>
      </c>
      <c r="E78" s="227">
        <v>569.17999999999995</v>
      </c>
      <c r="F78" s="231">
        <f>H78+J78</f>
        <v>0</v>
      </c>
      <c r="G78" s="232">
        <f>ROUND(E78*F78,2)</f>
        <v>0</v>
      </c>
      <c r="H78" s="232"/>
      <c r="I78" s="232">
        <f>ROUND(E78*H78,2)</f>
        <v>0</v>
      </c>
      <c r="J78" s="232"/>
      <c r="K78" s="232">
        <f>ROUND(E78*J78,2)</f>
        <v>0</v>
      </c>
      <c r="L78" s="232">
        <v>21</v>
      </c>
      <c r="M78" s="232">
        <f>G78*(1+L78/100)</f>
        <v>0</v>
      </c>
      <c r="N78" s="221">
        <v>5.0000000000000002E-5</v>
      </c>
      <c r="O78" s="221">
        <f>ROUND(E78*N78,5)</f>
        <v>2.8459999999999999E-2</v>
      </c>
      <c r="P78" s="221">
        <v>0</v>
      </c>
      <c r="Q78" s="221">
        <f>ROUND(E78*P78,5)</f>
        <v>0</v>
      </c>
      <c r="R78" s="221"/>
      <c r="S78" s="221"/>
      <c r="T78" s="222">
        <v>0.1</v>
      </c>
      <c r="U78" s="221">
        <f>ROUND(E78*T78,2)</f>
        <v>56.92</v>
      </c>
      <c r="V78" s="211"/>
      <c r="W78" s="211"/>
      <c r="X78" s="211"/>
      <c r="Y78" s="211"/>
      <c r="Z78" s="211"/>
      <c r="AA78" s="211"/>
      <c r="AB78" s="211"/>
      <c r="AC78" s="211"/>
      <c r="AD78" s="211"/>
      <c r="AE78" s="211" t="s">
        <v>108</v>
      </c>
      <c r="AF78" s="211"/>
      <c r="AG78" s="211"/>
      <c r="AH78" s="211"/>
      <c r="AI78" s="211"/>
      <c r="AJ78" s="211"/>
      <c r="AK78" s="211"/>
      <c r="AL78" s="211"/>
      <c r="AM78" s="211"/>
      <c r="AN78" s="211"/>
      <c r="AO78" s="211"/>
      <c r="AP78" s="211"/>
      <c r="AQ78" s="211"/>
      <c r="AR78" s="211"/>
      <c r="AS78" s="211"/>
      <c r="AT78" s="211"/>
      <c r="AU78" s="211"/>
      <c r="AV78" s="211"/>
      <c r="AW78" s="211"/>
      <c r="AX78" s="211"/>
      <c r="AY78" s="211"/>
      <c r="AZ78" s="211"/>
      <c r="BA78" s="211"/>
      <c r="BB78" s="211"/>
      <c r="BC78" s="211"/>
      <c r="BD78" s="211"/>
      <c r="BE78" s="211"/>
      <c r="BF78" s="211"/>
      <c r="BG78" s="211"/>
      <c r="BH78" s="211"/>
    </row>
    <row r="79" spans="1:60" ht="22.5" outlineLevel="1" x14ac:dyDescent="0.2">
      <c r="A79" s="212">
        <v>59</v>
      </c>
      <c r="B79" s="219" t="s">
        <v>232</v>
      </c>
      <c r="C79" s="266" t="s">
        <v>233</v>
      </c>
      <c r="D79" s="221" t="s">
        <v>175</v>
      </c>
      <c r="E79" s="227">
        <v>376.61799999999999</v>
      </c>
      <c r="F79" s="231">
        <f>H79+J79</f>
        <v>0</v>
      </c>
      <c r="G79" s="232">
        <f>ROUND(E79*F79,2)</f>
        <v>0</v>
      </c>
      <c r="H79" s="232"/>
      <c r="I79" s="232">
        <f>ROUND(E79*H79,2)</f>
        <v>0</v>
      </c>
      <c r="J79" s="232"/>
      <c r="K79" s="232">
        <f>ROUND(E79*J79,2)</f>
        <v>0</v>
      </c>
      <c r="L79" s="232">
        <v>21</v>
      </c>
      <c r="M79" s="232">
        <f>G79*(1+L79/100)</f>
        <v>0</v>
      </c>
      <c r="N79" s="221">
        <v>0</v>
      </c>
      <c r="O79" s="221">
        <f>ROUND(E79*N79,5)</f>
        <v>0</v>
      </c>
      <c r="P79" s="221">
        <v>0</v>
      </c>
      <c r="Q79" s="221">
        <f>ROUND(E79*P79,5)</f>
        <v>0</v>
      </c>
      <c r="R79" s="221"/>
      <c r="S79" s="221"/>
      <c r="T79" s="222">
        <v>0</v>
      </c>
      <c r="U79" s="221">
        <f>ROUND(E79*T79,2)</f>
        <v>0</v>
      </c>
      <c r="V79" s="211"/>
      <c r="W79" s="211"/>
      <c r="X79" s="211"/>
      <c r="Y79" s="211"/>
      <c r="Z79" s="211"/>
      <c r="AA79" s="211"/>
      <c r="AB79" s="211"/>
      <c r="AC79" s="211"/>
      <c r="AD79" s="211"/>
      <c r="AE79" s="211" t="s">
        <v>108</v>
      </c>
      <c r="AF79" s="211"/>
      <c r="AG79" s="211"/>
      <c r="AH79" s="211"/>
      <c r="AI79" s="211"/>
      <c r="AJ79" s="211"/>
      <c r="AK79" s="211"/>
      <c r="AL79" s="211"/>
      <c r="AM79" s="211"/>
      <c r="AN79" s="211"/>
      <c r="AO79" s="211"/>
      <c r="AP79" s="211"/>
      <c r="AQ79" s="211"/>
      <c r="AR79" s="211"/>
      <c r="AS79" s="211"/>
      <c r="AT79" s="211"/>
      <c r="AU79" s="211"/>
      <c r="AV79" s="211"/>
      <c r="AW79" s="211"/>
      <c r="AX79" s="211"/>
      <c r="AY79" s="211"/>
      <c r="AZ79" s="211"/>
      <c r="BA79" s="211"/>
      <c r="BB79" s="211"/>
      <c r="BC79" s="211"/>
      <c r="BD79" s="211"/>
      <c r="BE79" s="211"/>
      <c r="BF79" s="211"/>
      <c r="BG79" s="211"/>
      <c r="BH79" s="211"/>
    </row>
    <row r="80" spans="1:60" ht="22.5" outlineLevel="1" x14ac:dyDescent="0.2">
      <c r="A80" s="212">
        <v>60</v>
      </c>
      <c r="B80" s="219" t="s">
        <v>234</v>
      </c>
      <c r="C80" s="266" t="s">
        <v>235</v>
      </c>
      <c r="D80" s="221" t="s">
        <v>175</v>
      </c>
      <c r="E80" s="227">
        <v>249.48</v>
      </c>
      <c r="F80" s="231">
        <f>H80+J80</f>
        <v>0</v>
      </c>
      <c r="G80" s="232">
        <f>ROUND(E80*F80,2)</f>
        <v>0</v>
      </c>
      <c r="H80" s="232"/>
      <c r="I80" s="232">
        <f>ROUND(E80*H80,2)</f>
        <v>0</v>
      </c>
      <c r="J80" s="232"/>
      <c r="K80" s="232">
        <f>ROUND(E80*J80,2)</f>
        <v>0</v>
      </c>
      <c r="L80" s="232">
        <v>21</v>
      </c>
      <c r="M80" s="232">
        <f>G80*(1+L80/100)</f>
        <v>0</v>
      </c>
      <c r="N80" s="221">
        <v>0</v>
      </c>
      <c r="O80" s="221">
        <f>ROUND(E80*N80,5)</f>
        <v>0</v>
      </c>
      <c r="P80" s="221">
        <v>0</v>
      </c>
      <c r="Q80" s="221">
        <f>ROUND(E80*P80,5)</f>
        <v>0</v>
      </c>
      <c r="R80" s="221"/>
      <c r="S80" s="221"/>
      <c r="T80" s="222">
        <v>0</v>
      </c>
      <c r="U80" s="221">
        <f>ROUND(E80*T80,2)</f>
        <v>0</v>
      </c>
      <c r="V80" s="211"/>
      <c r="W80" s="211"/>
      <c r="X80" s="211"/>
      <c r="Y80" s="211"/>
      <c r="Z80" s="211"/>
      <c r="AA80" s="211"/>
      <c r="AB80" s="211"/>
      <c r="AC80" s="211"/>
      <c r="AD80" s="211"/>
      <c r="AE80" s="211" t="s">
        <v>108</v>
      </c>
      <c r="AF80" s="211"/>
      <c r="AG80" s="211"/>
      <c r="AH80" s="211"/>
      <c r="AI80" s="211"/>
      <c r="AJ80" s="211"/>
      <c r="AK80" s="211"/>
      <c r="AL80" s="211"/>
      <c r="AM80" s="211"/>
      <c r="AN80" s="211"/>
      <c r="AO80" s="211"/>
      <c r="AP80" s="211"/>
      <c r="AQ80" s="211"/>
      <c r="AR80" s="211"/>
      <c r="AS80" s="211"/>
      <c r="AT80" s="211"/>
      <c r="AU80" s="211"/>
      <c r="AV80" s="211"/>
      <c r="AW80" s="211"/>
      <c r="AX80" s="211"/>
      <c r="AY80" s="211"/>
      <c r="AZ80" s="211"/>
      <c r="BA80" s="211"/>
      <c r="BB80" s="211"/>
      <c r="BC80" s="211"/>
      <c r="BD80" s="211"/>
      <c r="BE80" s="211"/>
      <c r="BF80" s="211"/>
      <c r="BG80" s="211"/>
      <c r="BH80" s="211"/>
    </row>
    <row r="81" spans="1:60" outlineLevel="1" x14ac:dyDescent="0.2">
      <c r="A81" s="212">
        <v>61</v>
      </c>
      <c r="B81" s="219" t="s">
        <v>236</v>
      </c>
      <c r="C81" s="266" t="s">
        <v>237</v>
      </c>
      <c r="D81" s="221" t="s">
        <v>141</v>
      </c>
      <c r="E81" s="227">
        <v>12</v>
      </c>
      <c r="F81" s="231">
        <f>H81+J81</f>
        <v>0</v>
      </c>
      <c r="G81" s="232">
        <f>ROUND(E81*F81,2)</f>
        <v>0</v>
      </c>
      <c r="H81" s="232"/>
      <c r="I81" s="232">
        <f>ROUND(E81*H81,2)</f>
        <v>0</v>
      </c>
      <c r="J81" s="232"/>
      <c r="K81" s="232">
        <f>ROUND(E81*J81,2)</f>
        <v>0</v>
      </c>
      <c r="L81" s="232">
        <v>21</v>
      </c>
      <c r="M81" s="232">
        <f>G81*(1+L81/100)</f>
        <v>0</v>
      </c>
      <c r="N81" s="221">
        <v>0</v>
      </c>
      <c r="O81" s="221">
        <f>ROUND(E81*N81,5)</f>
        <v>0</v>
      </c>
      <c r="P81" s="221">
        <v>0</v>
      </c>
      <c r="Q81" s="221">
        <f>ROUND(E81*P81,5)</f>
        <v>0</v>
      </c>
      <c r="R81" s="221"/>
      <c r="S81" s="221"/>
      <c r="T81" s="222">
        <v>0.30599999999999999</v>
      </c>
      <c r="U81" s="221">
        <f>ROUND(E81*T81,2)</f>
        <v>3.67</v>
      </c>
      <c r="V81" s="211"/>
      <c r="W81" s="211"/>
      <c r="X81" s="211"/>
      <c r="Y81" s="211"/>
      <c r="Z81" s="211"/>
      <c r="AA81" s="211"/>
      <c r="AB81" s="211"/>
      <c r="AC81" s="211"/>
      <c r="AD81" s="211"/>
      <c r="AE81" s="211" t="s">
        <v>108</v>
      </c>
      <c r="AF81" s="211"/>
      <c r="AG81" s="211"/>
      <c r="AH81" s="211"/>
      <c r="AI81" s="211"/>
      <c r="AJ81" s="211"/>
      <c r="AK81" s="211"/>
      <c r="AL81" s="211"/>
      <c r="AM81" s="211"/>
      <c r="AN81" s="211"/>
      <c r="AO81" s="211"/>
      <c r="AP81" s="211"/>
      <c r="AQ81" s="211"/>
      <c r="AR81" s="211"/>
      <c r="AS81" s="211"/>
      <c r="AT81" s="211"/>
      <c r="AU81" s="211"/>
      <c r="AV81" s="211"/>
      <c r="AW81" s="211"/>
      <c r="AX81" s="211"/>
      <c r="AY81" s="211"/>
      <c r="AZ81" s="211"/>
      <c r="BA81" s="211"/>
      <c r="BB81" s="211"/>
      <c r="BC81" s="211"/>
      <c r="BD81" s="211"/>
      <c r="BE81" s="211"/>
      <c r="BF81" s="211"/>
      <c r="BG81" s="211"/>
      <c r="BH81" s="211"/>
    </row>
    <row r="82" spans="1:60" outlineLevel="1" x14ac:dyDescent="0.2">
      <c r="A82" s="212">
        <v>62</v>
      </c>
      <c r="B82" s="219" t="s">
        <v>238</v>
      </c>
      <c r="C82" s="266" t="s">
        <v>239</v>
      </c>
      <c r="D82" s="221" t="s">
        <v>152</v>
      </c>
      <c r="E82" s="227">
        <v>1</v>
      </c>
      <c r="F82" s="231">
        <f>H82+J82</f>
        <v>0</v>
      </c>
      <c r="G82" s="232">
        <f>ROUND(E82*F82,2)</f>
        <v>0</v>
      </c>
      <c r="H82" s="232"/>
      <c r="I82" s="232">
        <f>ROUND(E82*H82,2)</f>
        <v>0</v>
      </c>
      <c r="J82" s="232"/>
      <c r="K82" s="232">
        <f>ROUND(E82*J82,2)</f>
        <v>0</v>
      </c>
      <c r="L82" s="232">
        <v>21</v>
      </c>
      <c r="M82" s="232">
        <f>G82*(1+L82/100)</f>
        <v>0</v>
      </c>
      <c r="N82" s="221">
        <v>0.4</v>
      </c>
      <c r="O82" s="221">
        <f>ROUND(E82*N82,5)</f>
        <v>0.4</v>
      </c>
      <c r="P82" s="221">
        <v>0</v>
      </c>
      <c r="Q82" s="221">
        <f>ROUND(E82*P82,5)</f>
        <v>0</v>
      </c>
      <c r="R82" s="221"/>
      <c r="S82" s="221"/>
      <c r="T82" s="222">
        <v>0</v>
      </c>
      <c r="U82" s="221">
        <f>ROUND(E82*T82,2)</f>
        <v>0</v>
      </c>
      <c r="V82" s="211"/>
      <c r="W82" s="211"/>
      <c r="X82" s="211"/>
      <c r="Y82" s="211"/>
      <c r="Z82" s="211"/>
      <c r="AA82" s="211"/>
      <c r="AB82" s="211"/>
      <c r="AC82" s="211"/>
      <c r="AD82" s="211"/>
      <c r="AE82" s="211" t="s">
        <v>108</v>
      </c>
      <c r="AF82" s="211"/>
      <c r="AG82" s="211"/>
      <c r="AH82" s="211"/>
      <c r="AI82" s="211"/>
      <c r="AJ82" s="211"/>
      <c r="AK82" s="211"/>
      <c r="AL82" s="211"/>
      <c r="AM82" s="211"/>
      <c r="AN82" s="211"/>
      <c r="AO82" s="211"/>
      <c r="AP82" s="211"/>
      <c r="AQ82" s="211"/>
      <c r="AR82" s="211"/>
      <c r="AS82" s="211"/>
      <c r="AT82" s="211"/>
      <c r="AU82" s="211"/>
      <c r="AV82" s="211"/>
      <c r="AW82" s="211"/>
      <c r="AX82" s="211"/>
      <c r="AY82" s="211"/>
      <c r="AZ82" s="211"/>
      <c r="BA82" s="211"/>
      <c r="BB82" s="211"/>
      <c r="BC82" s="211"/>
      <c r="BD82" s="211"/>
      <c r="BE82" s="211"/>
      <c r="BF82" s="211"/>
      <c r="BG82" s="211"/>
      <c r="BH82" s="211"/>
    </row>
    <row r="83" spans="1:60" outlineLevel="1" x14ac:dyDescent="0.2">
      <c r="A83" s="212">
        <v>63</v>
      </c>
      <c r="B83" s="219" t="s">
        <v>240</v>
      </c>
      <c r="C83" s="266" t="s">
        <v>241</v>
      </c>
      <c r="D83" s="221" t="s">
        <v>152</v>
      </c>
      <c r="E83" s="227">
        <v>1</v>
      </c>
      <c r="F83" s="231">
        <f>H83+J83</f>
        <v>0</v>
      </c>
      <c r="G83" s="232">
        <f>ROUND(E83*F83,2)</f>
        <v>0</v>
      </c>
      <c r="H83" s="232"/>
      <c r="I83" s="232">
        <f>ROUND(E83*H83,2)</f>
        <v>0</v>
      </c>
      <c r="J83" s="232"/>
      <c r="K83" s="232">
        <f>ROUND(E83*J83,2)</f>
        <v>0</v>
      </c>
      <c r="L83" s="232">
        <v>21</v>
      </c>
      <c r="M83" s="232">
        <f>G83*(1+L83/100)</f>
        <v>0</v>
      </c>
      <c r="N83" s="221">
        <v>0.4</v>
      </c>
      <c r="O83" s="221">
        <f>ROUND(E83*N83,5)</f>
        <v>0.4</v>
      </c>
      <c r="P83" s="221">
        <v>0</v>
      </c>
      <c r="Q83" s="221">
        <f>ROUND(E83*P83,5)</f>
        <v>0</v>
      </c>
      <c r="R83" s="221"/>
      <c r="S83" s="221"/>
      <c r="T83" s="222">
        <v>0</v>
      </c>
      <c r="U83" s="221">
        <f>ROUND(E83*T83,2)</f>
        <v>0</v>
      </c>
      <c r="V83" s="211"/>
      <c r="W83" s="211"/>
      <c r="X83" s="211"/>
      <c r="Y83" s="211"/>
      <c r="Z83" s="211"/>
      <c r="AA83" s="211"/>
      <c r="AB83" s="211"/>
      <c r="AC83" s="211"/>
      <c r="AD83" s="211"/>
      <c r="AE83" s="211" t="s">
        <v>108</v>
      </c>
      <c r="AF83" s="211"/>
      <c r="AG83" s="211"/>
      <c r="AH83" s="211"/>
      <c r="AI83" s="211"/>
      <c r="AJ83" s="211"/>
      <c r="AK83" s="211"/>
      <c r="AL83" s="211"/>
      <c r="AM83" s="211"/>
      <c r="AN83" s="211"/>
      <c r="AO83" s="211"/>
      <c r="AP83" s="211"/>
      <c r="AQ83" s="211"/>
      <c r="AR83" s="211"/>
      <c r="AS83" s="211"/>
      <c r="AT83" s="211"/>
      <c r="AU83" s="211"/>
      <c r="AV83" s="211"/>
      <c r="AW83" s="211"/>
      <c r="AX83" s="211"/>
      <c r="AY83" s="211"/>
      <c r="AZ83" s="211"/>
      <c r="BA83" s="211"/>
      <c r="BB83" s="211"/>
      <c r="BC83" s="211"/>
      <c r="BD83" s="211"/>
      <c r="BE83" s="211"/>
      <c r="BF83" s="211"/>
      <c r="BG83" s="211"/>
      <c r="BH83" s="211"/>
    </row>
    <row r="84" spans="1:60" outlineLevel="1" x14ac:dyDescent="0.2">
      <c r="A84" s="212">
        <v>64</v>
      </c>
      <c r="B84" s="219" t="s">
        <v>242</v>
      </c>
      <c r="C84" s="266" t="s">
        <v>243</v>
      </c>
      <c r="D84" s="221" t="s">
        <v>202</v>
      </c>
      <c r="E84" s="227">
        <v>1.351</v>
      </c>
      <c r="F84" s="231">
        <f>H84+J84</f>
        <v>0</v>
      </c>
      <c r="G84" s="232">
        <f>ROUND(E84*F84,2)</f>
        <v>0</v>
      </c>
      <c r="H84" s="232"/>
      <c r="I84" s="232">
        <f>ROUND(E84*H84,2)</f>
        <v>0</v>
      </c>
      <c r="J84" s="232"/>
      <c r="K84" s="232">
        <f>ROUND(E84*J84,2)</f>
        <v>0</v>
      </c>
      <c r="L84" s="232">
        <v>21</v>
      </c>
      <c r="M84" s="232">
        <f>G84*(1+L84/100)</f>
        <v>0</v>
      </c>
      <c r="N84" s="221">
        <v>0</v>
      </c>
      <c r="O84" s="221">
        <f>ROUND(E84*N84,5)</f>
        <v>0</v>
      </c>
      <c r="P84" s="221">
        <v>0</v>
      </c>
      <c r="Q84" s="221">
        <f>ROUND(E84*P84,5)</f>
        <v>0</v>
      </c>
      <c r="R84" s="221"/>
      <c r="S84" s="221"/>
      <c r="T84" s="222">
        <v>3.327</v>
      </c>
      <c r="U84" s="221">
        <f>ROUND(E84*T84,2)</f>
        <v>4.49</v>
      </c>
      <c r="V84" s="211"/>
      <c r="W84" s="211"/>
      <c r="X84" s="211"/>
      <c r="Y84" s="211"/>
      <c r="Z84" s="211"/>
      <c r="AA84" s="211"/>
      <c r="AB84" s="211"/>
      <c r="AC84" s="211"/>
      <c r="AD84" s="211"/>
      <c r="AE84" s="211" t="s">
        <v>108</v>
      </c>
      <c r="AF84" s="211"/>
      <c r="AG84" s="211"/>
      <c r="AH84" s="211"/>
      <c r="AI84" s="211"/>
      <c r="AJ84" s="211"/>
      <c r="AK84" s="211"/>
      <c r="AL84" s="211"/>
      <c r="AM84" s="211"/>
      <c r="AN84" s="211"/>
      <c r="AO84" s="211"/>
      <c r="AP84" s="211"/>
      <c r="AQ84" s="211"/>
      <c r="AR84" s="211"/>
      <c r="AS84" s="211"/>
      <c r="AT84" s="211"/>
      <c r="AU84" s="211"/>
      <c r="AV84" s="211"/>
      <c r="AW84" s="211"/>
      <c r="AX84" s="211"/>
      <c r="AY84" s="211"/>
      <c r="AZ84" s="211"/>
      <c r="BA84" s="211"/>
      <c r="BB84" s="211"/>
      <c r="BC84" s="211"/>
      <c r="BD84" s="211"/>
      <c r="BE84" s="211"/>
      <c r="BF84" s="211"/>
      <c r="BG84" s="211"/>
      <c r="BH84" s="211"/>
    </row>
    <row r="85" spans="1:60" x14ac:dyDescent="0.2">
      <c r="A85" s="213" t="s">
        <v>103</v>
      </c>
      <c r="B85" s="220" t="s">
        <v>74</v>
      </c>
      <c r="C85" s="267" t="s">
        <v>75</v>
      </c>
      <c r="D85" s="223"/>
      <c r="E85" s="228"/>
      <c r="F85" s="233"/>
      <c r="G85" s="233">
        <f>SUMIF(AE86:AE88,"&lt;&gt;NOR",G86:G88)</f>
        <v>0</v>
      </c>
      <c r="H85" s="233"/>
      <c r="I85" s="233">
        <f>SUM(I86:I88)</f>
        <v>0</v>
      </c>
      <c r="J85" s="233"/>
      <c r="K85" s="233">
        <f>SUM(K86:K88)</f>
        <v>0</v>
      </c>
      <c r="L85" s="233"/>
      <c r="M85" s="233">
        <f>SUM(M86:M88)</f>
        <v>0</v>
      </c>
      <c r="N85" s="223"/>
      <c r="O85" s="223">
        <f>SUM(O86:O88)</f>
        <v>5.4779999999999995E-2</v>
      </c>
      <c r="P85" s="223"/>
      <c r="Q85" s="223">
        <f>SUM(Q86:Q88)</f>
        <v>0</v>
      </c>
      <c r="R85" s="223"/>
      <c r="S85" s="223"/>
      <c r="T85" s="224"/>
      <c r="U85" s="223">
        <f>SUM(U86:U88)</f>
        <v>2.1799999999999997</v>
      </c>
      <c r="AE85" t="s">
        <v>104</v>
      </c>
    </row>
    <row r="86" spans="1:60" ht="33.75" outlineLevel="1" x14ac:dyDescent="0.2">
      <c r="A86" s="212">
        <v>65</v>
      </c>
      <c r="B86" s="219" t="s">
        <v>244</v>
      </c>
      <c r="C86" s="266" t="s">
        <v>245</v>
      </c>
      <c r="D86" s="221" t="s">
        <v>141</v>
      </c>
      <c r="E86" s="227">
        <v>8.75</v>
      </c>
      <c r="F86" s="231">
        <f>H86+J86</f>
        <v>0</v>
      </c>
      <c r="G86" s="232">
        <f>ROUND(E86*F86,2)</f>
        <v>0</v>
      </c>
      <c r="H86" s="232"/>
      <c r="I86" s="232">
        <f>ROUND(E86*H86,2)</f>
        <v>0</v>
      </c>
      <c r="J86" s="232"/>
      <c r="K86" s="232">
        <f>ROUND(E86*J86,2)</f>
        <v>0</v>
      </c>
      <c r="L86" s="232">
        <v>21</v>
      </c>
      <c r="M86" s="232">
        <f>G86*(1+L86/100)</f>
        <v>0</v>
      </c>
      <c r="N86" s="221">
        <v>3.2000000000000003E-4</v>
      </c>
      <c r="O86" s="221">
        <f>ROUND(E86*N86,5)</f>
        <v>2.8E-3</v>
      </c>
      <c r="P86" s="221">
        <v>0</v>
      </c>
      <c r="Q86" s="221">
        <f>ROUND(E86*P86,5)</f>
        <v>0</v>
      </c>
      <c r="R86" s="221"/>
      <c r="S86" s="221"/>
      <c r="T86" s="222">
        <v>0.23599999999999999</v>
      </c>
      <c r="U86" s="221">
        <f>ROUND(E86*T86,2)</f>
        <v>2.0699999999999998</v>
      </c>
      <c r="V86" s="211"/>
      <c r="W86" s="211"/>
      <c r="X86" s="211"/>
      <c r="Y86" s="211"/>
      <c r="Z86" s="211"/>
      <c r="AA86" s="211"/>
      <c r="AB86" s="211"/>
      <c r="AC86" s="211"/>
      <c r="AD86" s="211"/>
      <c r="AE86" s="211" t="s">
        <v>108</v>
      </c>
      <c r="AF86" s="211"/>
      <c r="AG86" s="211"/>
      <c r="AH86" s="211"/>
      <c r="AI86" s="211"/>
      <c r="AJ86" s="211"/>
      <c r="AK86" s="211"/>
      <c r="AL86" s="211"/>
      <c r="AM86" s="211"/>
      <c r="AN86" s="211"/>
      <c r="AO86" s="211"/>
      <c r="AP86" s="211"/>
      <c r="AQ86" s="211"/>
      <c r="AR86" s="211"/>
      <c r="AS86" s="211"/>
      <c r="AT86" s="211"/>
      <c r="AU86" s="211"/>
      <c r="AV86" s="211"/>
      <c r="AW86" s="211"/>
      <c r="AX86" s="211"/>
      <c r="AY86" s="211"/>
      <c r="AZ86" s="211"/>
      <c r="BA86" s="211"/>
      <c r="BB86" s="211"/>
      <c r="BC86" s="211"/>
      <c r="BD86" s="211"/>
      <c r="BE86" s="211"/>
      <c r="BF86" s="211"/>
      <c r="BG86" s="211"/>
      <c r="BH86" s="211"/>
    </row>
    <row r="87" spans="1:60" outlineLevel="1" x14ac:dyDescent="0.2">
      <c r="A87" s="212">
        <v>66</v>
      </c>
      <c r="B87" s="219" t="s">
        <v>246</v>
      </c>
      <c r="C87" s="266" t="s">
        <v>247</v>
      </c>
      <c r="D87" s="221" t="s">
        <v>111</v>
      </c>
      <c r="E87" s="227">
        <v>2.8879999999999999</v>
      </c>
      <c r="F87" s="231">
        <f>H87+J87</f>
        <v>0</v>
      </c>
      <c r="G87" s="232">
        <f>ROUND(E87*F87,2)</f>
        <v>0</v>
      </c>
      <c r="H87" s="232"/>
      <c r="I87" s="232">
        <f>ROUND(E87*H87,2)</f>
        <v>0</v>
      </c>
      <c r="J87" s="232"/>
      <c r="K87" s="232">
        <f>ROUND(E87*J87,2)</f>
        <v>0</v>
      </c>
      <c r="L87" s="232">
        <v>21</v>
      </c>
      <c r="M87" s="232">
        <f>G87*(1+L87/100)</f>
        <v>0</v>
      </c>
      <c r="N87" s="221">
        <v>1.7999999999999999E-2</v>
      </c>
      <c r="O87" s="221">
        <f>ROUND(E87*N87,5)</f>
        <v>5.1979999999999998E-2</v>
      </c>
      <c r="P87" s="221">
        <v>0</v>
      </c>
      <c r="Q87" s="221">
        <f>ROUND(E87*P87,5)</f>
        <v>0</v>
      </c>
      <c r="R87" s="221"/>
      <c r="S87" s="221"/>
      <c r="T87" s="222">
        <v>0</v>
      </c>
      <c r="U87" s="221">
        <f>ROUND(E87*T87,2)</f>
        <v>0</v>
      </c>
      <c r="V87" s="211"/>
      <c r="W87" s="211"/>
      <c r="X87" s="211"/>
      <c r="Y87" s="211"/>
      <c r="Z87" s="211"/>
      <c r="AA87" s="211"/>
      <c r="AB87" s="211"/>
      <c r="AC87" s="211"/>
      <c r="AD87" s="211"/>
      <c r="AE87" s="211" t="s">
        <v>134</v>
      </c>
      <c r="AF87" s="211"/>
      <c r="AG87" s="211"/>
      <c r="AH87" s="211"/>
      <c r="AI87" s="211"/>
      <c r="AJ87" s="211"/>
      <c r="AK87" s="211"/>
      <c r="AL87" s="211"/>
      <c r="AM87" s="211"/>
      <c r="AN87" s="211"/>
      <c r="AO87" s="211"/>
      <c r="AP87" s="211"/>
      <c r="AQ87" s="211"/>
      <c r="AR87" s="211"/>
      <c r="AS87" s="211"/>
      <c r="AT87" s="211"/>
      <c r="AU87" s="211"/>
      <c r="AV87" s="211"/>
      <c r="AW87" s="211"/>
      <c r="AX87" s="211"/>
      <c r="AY87" s="211"/>
      <c r="AZ87" s="211"/>
      <c r="BA87" s="211"/>
      <c r="BB87" s="211"/>
      <c r="BC87" s="211"/>
      <c r="BD87" s="211"/>
      <c r="BE87" s="211"/>
      <c r="BF87" s="211"/>
      <c r="BG87" s="211"/>
      <c r="BH87" s="211"/>
    </row>
    <row r="88" spans="1:60" outlineLevel="1" x14ac:dyDescent="0.2">
      <c r="A88" s="212">
        <v>67</v>
      </c>
      <c r="B88" s="219" t="s">
        <v>248</v>
      </c>
      <c r="C88" s="266" t="s">
        <v>249</v>
      </c>
      <c r="D88" s="221" t="s">
        <v>202</v>
      </c>
      <c r="E88" s="227">
        <v>6.8000000000000005E-2</v>
      </c>
      <c r="F88" s="231">
        <f>H88+J88</f>
        <v>0</v>
      </c>
      <c r="G88" s="232">
        <f>ROUND(E88*F88,2)</f>
        <v>0</v>
      </c>
      <c r="H88" s="232"/>
      <c r="I88" s="232">
        <f>ROUND(E88*H88,2)</f>
        <v>0</v>
      </c>
      <c r="J88" s="232"/>
      <c r="K88" s="232">
        <f>ROUND(E88*J88,2)</f>
        <v>0</v>
      </c>
      <c r="L88" s="232">
        <v>21</v>
      </c>
      <c r="M88" s="232">
        <f>G88*(1+L88/100)</f>
        <v>0</v>
      </c>
      <c r="N88" s="221">
        <v>0</v>
      </c>
      <c r="O88" s="221">
        <f>ROUND(E88*N88,5)</f>
        <v>0</v>
      </c>
      <c r="P88" s="221">
        <v>0</v>
      </c>
      <c r="Q88" s="221">
        <f>ROUND(E88*P88,5)</f>
        <v>0</v>
      </c>
      <c r="R88" s="221"/>
      <c r="S88" s="221"/>
      <c r="T88" s="222">
        <v>1.5980000000000001</v>
      </c>
      <c r="U88" s="221">
        <f>ROUND(E88*T88,2)</f>
        <v>0.11</v>
      </c>
      <c r="V88" s="211"/>
      <c r="W88" s="211"/>
      <c r="X88" s="211"/>
      <c r="Y88" s="211"/>
      <c r="Z88" s="211"/>
      <c r="AA88" s="211"/>
      <c r="AB88" s="211"/>
      <c r="AC88" s="211"/>
      <c r="AD88" s="211"/>
      <c r="AE88" s="211" t="s">
        <v>108</v>
      </c>
      <c r="AF88" s="211"/>
      <c r="AG88" s="211"/>
      <c r="AH88" s="211"/>
      <c r="AI88" s="211"/>
      <c r="AJ88" s="211"/>
      <c r="AK88" s="211"/>
      <c r="AL88" s="211"/>
      <c r="AM88" s="211"/>
      <c r="AN88" s="211"/>
      <c r="AO88" s="211"/>
      <c r="AP88" s="211"/>
      <c r="AQ88" s="211"/>
      <c r="AR88" s="211"/>
      <c r="AS88" s="211"/>
      <c r="AT88" s="211"/>
      <c r="AU88" s="211"/>
      <c r="AV88" s="211"/>
      <c r="AW88" s="211"/>
      <c r="AX88" s="211"/>
      <c r="AY88" s="211"/>
      <c r="AZ88" s="211"/>
      <c r="BA88" s="211"/>
      <c r="BB88" s="211"/>
      <c r="BC88" s="211"/>
      <c r="BD88" s="211"/>
      <c r="BE88" s="211"/>
      <c r="BF88" s="211"/>
      <c r="BG88" s="211"/>
      <c r="BH88" s="211"/>
    </row>
    <row r="89" spans="1:60" x14ac:dyDescent="0.2">
      <c r="A89" s="213" t="s">
        <v>103</v>
      </c>
      <c r="B89" s="220" t="s">
        <v>76</v>
      </c>
      <c r="C89" s="267" t="s">
        <v>26</v>
      </c>
      <c r="D89" s="223"/>
      <c r="E89" s="228"/>
      <c r="F89" s="233"/>
      <c r="G89" s="233">
        <f>SUMIF(AE90:AE102,"&lt;&gt;NOR",G90:G102)</f>
        <v>0</v>
      </c>
      <c r="H89" s="233"/>
      <c r="I89" s="233">
        <f>SUM(I90:I102)</f>
        <v>0</v>
      </c>
      <c r="J89" s="233"/>
      <c r="K89" s="233">
        <f>SUM(K90:K102)</f>
        <v>0</v>
      </c>
      <c r="L89" s="233"/>
      <c r="M89" s="233">
        <f>SUM(M90:M102)</f>
        <v>0</v>
      </c>
      <c r="N89" s="223"/>
      <c r="O89" s="223">
        <f>SUM(O90:O102)</f>
        <v>0</v>
      </c>
      <c r="P89" s="223"/>
      <c r="Q89" s="223">
        <f>SUM(Q90:Q102)</f>
        <v>0</v>
      </c>
      <c r="R89" s="223"/>
      <c r="S89" s="223"/>
      <c r="T89" s="224"/>
      <c r="U89" s="223">
        <f>SUM(U90:U102)</f>
        <v>0</v>
      </c>
      <c r="AE89" t="s">
        <v>104</v>
      </c>
    </row>
    <row r="90" spans="1:60" outlineLevel="1" x14ac:dyDescent="0.2">
      <c r="A90" s="212">
        <v>68</v>
      </c>
      <c r="B90" s="219" t="s">
        <v>250</v>
      </c>
      <c r="C90" s="266" t="s">
        <v>251</v>
      </c>
      <c r="D90" s="221" t="s">
        <v>252</v>
      </c>
      <c r="E90" s="227">
        <v>1</v>
      </c>
      <c r="F90" s="231">
        <f>H90+J90</f>
        <v>0</v>
      </c>
      <c r="G90" s="232">
        <f>ROUND(E90*F90,2)</f>
        <v>0</v>
      </c>
      <c r="H90" s="232"/>
      <c r="I90" s="232">
        <f>ROUND(E90*H90,2)</f>
        <v>0</v>
      </c>
      <c r="J90" s="232"/>
      <c r="K90" s="232">
        <f>ROUND(E90*J90,2)</f>
        <v>0</v>
      </c>
      <c r="L90" s="232">
        <v>21</v>
      </c>
      <c r="M90" s="232">
        <f>G90*(1+L90/100)</f>
        <v>0</v>
      </c>
      <c r="N90" s="221">
        <v>0</v>
      </c>
      <c r="O90" s="221">
        <f>ROUND(E90*N90,5)</f>
        <v>0</v>
      </c>
      <c r="P90" s="221">
        <v>0</v>
      </c>
      <c r="Q90" s="221">
        <f>ROUND(E90*P90,5)</f>
        <v>0</v>
      </c>
      <c r="R90" s="221"/>
      <c r="S90" s="221"/>
      <c r="T90" s="222">
        <v>0</v>
      </c>
      <c r="U90" s="221">
        <f>ROUND(E90*T90,2)</f>
        <v>0</v>
      </c>
      <c r="V90" s="211"/>
      <c r="W90" s="211"/>
      <c r="X90" s="211"/>
      <c r="Y90" s="211"/>
      <c r="Z90" s="211"/>
      <c r="AA90" s="211"/>
      <c r="AB90" s="211"/>
      <c r="AC90" s="211"/>
      <c r="AD90" s="211"/>
      <c r="AE90" s="211" t="s">
        <v>253</v>
      </c>
      <c r="AF90" s="211"/>
      <c r="AG90" s="211"/>
      <c r="AH90" s="211"/>
      <c r="AI90" s="211"/>
      <c r="AJ90" s="211"/>
      <c r="AK90" s="211"/>
      <c r="AL90" s="211"/>
      <c r="AM90" s="211"/>
      <c r="AN90" s="211"/>
      <c r="AO90" s="211"/>
      <c r="AP90" s="211"/>
      <c r="AQ90" s="211"/>
      <c r="AR90" s="211"/>
      <c r="AS90" s="211"/>
      <c r="AT90" s="211"/>
      <c r="AU90" s="211"/>
      <c r="AV90" s="211"/>
      <c r="AW90" s="211"/>
      <c r="AX90" s="211"/>
      <c r="AY90" s="211"/>
      <c r="AZ90" s="211"/>
      <c r="BA90" s="211"/>
      <c r="BB90" s="211"/>
      <c r="BC90" s="211"/>
      <c r="BD90" s="211"/>
      <c r="BE90" s="211"/>
      <c r="BF90" s="211"/>
      <c r="BG90" s="211"/>
      <c r="BH90" s="211"/>
    </row>
    <row r="91" spans="1:60" ht="56.25" outlineLevel="1" x14ac:dyDescent="0.2">
      <c r="A91" s="212"/>
      <c r="B91" s="219"/>
      <c r="C91" s="269" t="s">
        <v>254</v>
      </c>
      <c r="D91" s="226"/>
      <c r="E91" s="230"/>
      <c r="F91" s="234"/>
      <c r="G91" s="235"/>
      <c r="H91" s="232"/>
      <c r="I91" s="232"/>
      <c r="J91" s="232"/>
      <c r="K91" s="232"/>
      <c r="L91" s="232"/>
      <c r="M91" s="232"/>
      <c r="N91" s="221"/>
      <c r="O91" s="221"/>
      <c r="P91" s="221"/>
      <c r="Q91" s="221"/>
      <c r="R91" s="221"/>
      <c r="S91" s="221"/>
      <c r="T91" s="222"/>
      <c r="U91" s="221"/>
      <c r="V91" s="211"/>
      <c r="W91" s="211"/>
      <c r="X91" s="211"/>
      <c r="Y91" s="211"/>
      <c r="Z91" s="211"/>
      <c r="AA91" s="211"/>
      <c r="AB91" s="211"/>
      <c r="AC91" s="211"/>
      <c r="AD91" s="211"/>
      <c r="AE91" s="211" t="s">
        <v>255</v>
      </c>
      <c r="AF91" s="211"/>
      <c r="AG91" s="211"/>
      <c r="AH91" s="211"/>
      <c r="AI91" s="211"/>
      <c r="AJ91" s="211"/>
      <c r="AK91" s="211"/>
      <c r="AL91" s="211"/>
      <c r="AM91" s="211"/>
      <c r="AN91" s="211"/>
      <c r="AO91" s="211"/>
      <c r="AP91" s="211"/>
      <c r="AQ91" s="211"/>
      <c r="AR91" s="211"/>
      <c r="AS91" s="211"/>
      <c r="AT91" s="211"/>
      <c r="AU91" s="211"/>
      <c r="AV91" s="211"/>
      <c r="AW91" s="211"/>
      <c r="AX91" s="211"/>
      <c r="AY91" s="211"/>
      <c r="AZ91" s="211"/>
      <c r="BA91" s="214" t="str">
        <f>C91</f>
        <v>Zařízení staveniště, vč. BOZP / Veškeré činnosti dle vyhl. 230/2012Sb. §9 odst. 2 související s vybudováním, provozem a likvidací staveniště, vč. úklidu objektu před předáním stavby. Standardní prvky BOZP (mobilní oplocení, výstražné značení, přechody výkopů vč. oplocení, zábradlí, atd - vč. jejich dodávky, montáže, údržby a demontáže, resp. likvidace) a povinosti vyplívající z plánu BOZP vč. připomínek příslušných úřadů</v>
      </c>
      <c r="BB91" s="211"/>
      <c r="BC91" s="211"/>
      <c r="BD91" s="211"/>
      <c r="BE91" s="211"/>
      <c r="BF91" s="211"/>
      <c r="BG91" s="211"/>
      <c r="BH91" s="211"/>
    </row>
    <row r="92" spans="1:60" outlineLevel="1" x14ac:dyDescent="0.2">
      <c r="A92" s="212">
        <v>69</v>
      </c>
      <c r="B92" s="219" t="s">
        <v>256</v>
      </c>
      <c r="C92" s="266" t="s">
        <v>257</v>
      </c>
      <c r="D92" s="221" t="s">
        <v>252</v>
      </c>
      <c r="E92" s="227">
        <v>1</v>
      </c>
      <c r="F92" s="231">
        <f>H92+J92</f>
        <v>0</v>
      </c>
      <c r="G92" s="232">
        <f>ROUND(E92*F92,2)</f>
        <v>0</v>
      </c>
      <c r="H92" s="232"/>
      <c r="I92" s="232">
        <f>ROUND(E92*H92,2)</f>
        <v>0</v>
      </c>
      <c r="J92" s="232"/>
      <c r="K92" s="232">
        <f>ROUND(E92*J92,2)</f>
        <v>0</v>
      </c>
      <c r="L92" s="232">
        <v>21</v>
      </c>
      <c r="M92" s="232">
        <f>G92*(1+L92/100)</f>
        <v>0</v>
      </c>
      <c r="N92" s="221">
        <v>0</v>
      </c>
      <c r="O92" s="221">
        <f>ROUND(E92*N92,5)</f>
        <v>0</v>
      </c>
      <c r="P92" s="221">
        <v>0</v>
      </c>
      <c r="Q92" s="221">
        <f>ROUND(E92*P92,5)</f>
        <v>0</v>
      </c>
      <c r="R92" s="221"/>
      <c r="S92" s="221"/>
      <c r="T92" s="222">
        <v>0</v>
      </c>
      <c r="U92" s="221">
        <f>ROUND(E92*T92,2)</f>
        <v>0</v>
      </c>
      <c r="V92" s="211"/>
      <c r="W92" s="211"/>
      <c r="X92" s="211"/>
      <c r="Y92" s="211"/>
      <c r="Z92" s="211"/>
      <c r="AA92" s="211"/>
      <c r="AB92" s="211"/>
      <c r="AC92" s="211"/>
      <c r="AD92" s="211"/>
      <c r="AE92" s="211" t="s">
        <v>253</v>
      </c>
      <c r="AF92" s="211"/>
      <c r="AG92" s="211"/>
      <c r="AH92" s="211"/>
      <c r="AI92" s="211"/>
      <c r="AJ92" s="211"/>
      <c r="AK92" s="211"/>
      <c r="AL92" s="211"/>
      <c r="AM92" s="211"/>
      <c r="AN92" s="211"/>
      <c r="AO92" s="211"/>
      <c r="AP92" s="211"/>
      <c r="AQ92" s="211"/>
      <c r="AR92" s="211"/>
      <c r="AS92" s="211"/>
      <c r="AT92" s="211"/>
      <c r="AU92" s="211"/>
      <c r="AV92" s="211"/>
      <c r="AW92" s="211"/>
      <c r="AX92" s="211"/>
      <c r="AY92" s="211"/>
      <c r="AZ92" s="211"/>
      <c r="BA92" s="211"/>
      <c r="BB92" s="211"/>
      <c r="BC92" s="211"/>
      <c r="BD92" s="211"/>
      <c r="BE92" s="211"/>
      <c r="BF92" s="211"/>
      <c r="BG92" s="211"/>
      <c r="BH92" s="211"/>
    </row>
    <row r="93" spans="1:60" ht="78.75" outlineLevel="1" x14ac:dyDescent="0.2">
      <c r="A93" s="212"/>
      <c r="B93" s="219"/>
      <c r="C93" s="269" t="s">
        <v>258</v>
      </c>
      <c r="D93" s="226"/>
      <c r="E93" s="230"/>
      <c r="F93" s="234"/>
      <c r="G93" s="235"/>
      <c r="H93" s="232"/>
      <c r="I93" s="232"/>
      <c r="J93" s="232"/>
      <c r="K93" s="232"/>
      <c r="L93" s="232"/>
      <c r="M93" s="232"/>
      <c r="N93" s="221"/>
      <c r="O93" s="221"/>
      <c r="P93" s="221"/>
      <c r="Q93" s="221"/>
      <c r="R93" s="221"/>
      <c r="S93" s="221"/>
      <c r="T93" s="222"/>
      <c r="U93" s="221"/>
      <c r="V93" s="211"/>
      <c r="W93" s="211"/>
      <c r="X93" s="211"/>
      <c r="Y93" s="211"/>
      <c r="Z93" s="211"/>
      <c r="AA93" s="211"/>
      <c r="AB93" s="211"/>
      <c r="AC93" s="211"/>
      <c r="AD93" s="211"/>
      <c r="AE93" s="211" t="s">
        <v>255</v>
      </c>
      <c r="AF93" s="211"/>
      <c r="AG93" s="211"/>
      <c r="AH93" s="211"/>
      <c r="AI93" s="211"/>
      <c r="AJ93" s="211"/>
      <c r="AK93" s="211"/>
      <c r="AL93" s="211"/>
      <c r="AM93" s="211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1"/>
      <c r="BA93" s="214" t="str">
        <f>C93</f>
        <v>Poskytnutí zařízení staveniště (jeho části) pro umožnění činnosti TDS, AD, SÚ, BOZP na stavbě / Pro zástupce objednatele (TDS, technici, AD, SÚ, koordinátor BOZP, .... ) bude v rámci zařízení staveniště zpřístupněna jedna kancelář (kontejnerového typu - zateplená, se sociálním zázemím včetně úklidových prostředků a potřeb), vybavená stoly, židlemi pro 6 osob, věšáky, s úložnými uzamykatelnými prostorami připojená na el. en., vodu a zabezpečená (před buňkou čistící zóna). Kancelářská buňka bude sloužit jako pracoviště výše uvedených pracovníků objednavatele a orgánů DOSS na stavbě.</v>
      </c>
      <c r="BB93" s="211"/>
      <c r="BC93" s="211"/>
      <c r="BD93" s="211"/>
      <c r="BE93" s="211"/>
      <c r="BF93" s="211"/>
      <c r="BG93" s="211"/>
      <c r="BH93" s="211"/>
    </row>
    <row r="94" spans="1:60" outlineLevel="1" x14ac:dyDescent="0.2">
      <c r="A94" s="212">
        <v>70</v>
      </c>
      <c r="B94" s="219" t="s">
        <v>259</v>
      </c>
      <c r="C94" s="266" t="s">
        <v>260</v>
      </c>
      <c r="D94" s="221" t="s">
        <v>252</v>
      </c>
      <c r="E94" s="227">
        <v>1</v>
      </c>
      <c r="F94" s="231">
        <f>H94+J94</f>
        <v>0</v>
      </c>
      <c r="G94" s="232">
        <f>ROUND(E94*F94,2)</f>
        <v>0</v>
      </c>
      <c r="H94" s="232"/>
      <c r="I94" s="232">
        <f>ROUND(E94*H94,2)</f>
        <v>0</v>
      </c>
      <c r="J94" s="232"/>
      <c r="K94" s="232">
        <f>ROUND(E94*J94,2)</f>
        <v>0</v>
      </c>
      <c r="L94" s="232">
        <v>21</v>
      </c>
      <c r="M94" s="232">
        <f>G94*(1+L94/100)</f>
        <v>0</v>
      </c>
      <c r="N94" s="221">
        <v>0</v>
      </c>
      <c r="O94" s="221">
        <f>ROUND(E94*N94,5)</f>
        <v>0</v>
      </c>
      <c r="P94" s="221">
        <v>0</v>
      </c>
      <c r="Q94" s="221">
        <f>ROUND(E94*P94,5)</f>
        <v>0</v>
      </c>
      <c r="R94" s="221"/>
      <c r="S94" s="221"/>
      <c r="T94" s="222">
        <v>0</v>
      </c>
      <c r="U94" s="221">
        <f>ROUND(E94*T94,2)</f>
        <v>0</v>
      </c>
      <c r="V94" s="211"/>
      <c r="W94" s="211"/>
      <c r="X94" s="211"/>
      <c r="Y94" s="211"/>
      <c r="Z94" s="211"/>
      <c r="AA94" s="211"/>
      <c r="AB94" s="211"/>
      <c r="AC94" s="211"/>
      <c r="AD94" s="211"/>
      <c r="AE94" s="211" t="s">
        <v>253</v>
      </c>
      <c r="AF94" s="211"/>
      <c r="AG94" s="211"/>
      <c r="AH94" s="211"/>
      <c r="AI94" s="211"/>
      <c r="AJ94" s="211"/>
      <c r="AK94" s="211"/>
      <c r="AL94" s="211"/>
      <c r="AM94" s="211"/>
      <c r="AN94" s="211"/>
      <c r="AO94" s="211"/>
      <c r="AP94" s="211"/>
      <c r="AQ94" s="211"/>
      <c r="AR94" s="211"/>
      <c r="AS94" s="211"/>
      <c r="AT94" s="211"/>
      <c r="AU94" s="211"/>
      <c r="AV94" s="211"/>
      <c r="AW94" s="211"/>
      <c r="AX94" s="211"/>
      <c r="AY94" s="211"/>
      <c r="AZ94" s="211"/>
      <c r="BA94" s="211"/>
      <c r="BB94" s="211"/>
      <c r="BC94" s="211"/>
      <c r="BD94" s="211"/>
      <c r="BE94" s="211"/>
      <c r="BF94" s="211"/>
      <c r="BG94" s="211"/>
      <c r="BH94" s="211"/>
    </row>
    <row r="95" spans="1:60" ht="22.5" outlineLevel="1" x14ac:dyDescent="0.2">
      <c r="A95" s="212"/>
      <c r="B95" s="219"/>
      <c r="C95" s="269" t="s">
        <v>261</v>
      </c>
      <c r="D95" s="226"/>
      <c r="E95" s="230"/>
      <c r="F95" s="234"/>
      <c r="G95" s="235"/>
      <c r="H95" s="232"/>
      <c r="I95" s="232"/>
      <c r="J95" s="232"/>
      <c r="K95" s="232"/>
      <c r="L95" s="232"/>
      <c r="M95" s="232"/>
      <c r="N95" s="221"/>
      <c r="O95" s="221"/>
      <c r="P95" s="221"/>
      <c r="Q95" s="221"/>
      <c r="R95" s="221"/>
      <c r="S95" s="221"/>
      <c r="T95" s="222"/>
      <c r="U95" s="221"/>
      <c r="V95" s="211"/>
      <c r="W95" s="211"/>
      <c r="X95" s="211"/>
      <c r="Y95" s="211"/>
      <c r="Z95" s="211"/>
      <c r="AA95" s="211"/>
      <c r="AB95" s="211"/>
      <c r="AC95" s="211"/>
      <c r="AD95" s="211"/>
      <c r="AE95" s="211" t="s">
        <v>255</v>
      </c>
      <c r="AF95" s="211"/>
      <c r="AG95" s="211"/>
      <c r="AH95" s="211"/>
      <c r="AI95" s="211"/>
      <c r="AJ95" s="211"/>
      <c r="AK95" s="211"/>
      <c r="AL95" s="211"/>
      <c r="AM95" s="211"/>
      <c r="AN95" s="211"/>
      <c r="AO95" s="211"/>
      <c r="AP95" s="211"/>
      <c r="AQ95" s="211"/>
      <c r="AR95" s="211"/>
      <c r="AS95" s="211"/>
      <c r="AT95" s="211"/>
      <c r="AU95" s="211"/>
      <c r="AV95" s="211"/>
      <c r="AW95" s="211"/>
      <c r="AX95" s="211"/>
      <c r="AY95" s="211"/>
      <c r="AZ95" s="211"/>
      <c r="BA95" s="214" t="str">
        <f>C95</f>
        <v>Náklady spojené s prováděním stavby za provozu; omezení vlivu stavby na sousední objekty - zakrytí konstrukcí (prach, hluk), zajištění konstrukcí proti poškození.</v>
      </c>
      <c r="BB95" s="211"/>
      <c r="BC95" s="211"/>
      <c r="BD95" s="211"/>
      <c r="BE95" s="211"/>
      <c r="BF95" s="211"/>
      <c r="BG95" s="211"/>
      <c r="BH95" s="211"/>
    </row>
    <row r="96" spans="1:60" outlineLevel="1" x14ac:dyDescent="0.2">
      <c r="A96" s="212">
        <v>71</v>
      </c>
      <c r="B96" s="219" t="s">
        <v>262</v>
      </c>
      <c r="C96" s="266" t="s">
        <v>263</v>
      </c>
      <c r="D96" s="221" t="s">
        <v>252</v>
      </c>
      <c r="E96" s="227">
        <v>1</v>
      </c>
      <c r="F96" s="231">
        <f>H96+J96</f>
        <v>0</v>
      </c>
      <c r="G96" s="232">
        <f>ROUND(E96*F96,2)</f>
        <v>0</v>
      </c>
      <c r="H96" s="232"/>
      <c r="I96" s="232">
        <f>ROUND(E96*H96,2)</f>
        <v>0</v>
      </c>
      <c r="J96" s="232"/>
      <c r="K96" s="232">
        <f>ROUND(E96*J96,2)</f>
        <v>0</v>
      </c>
      <c r="L96" s="232">
        <v>21</v>
      </c>
      <c r="M96" s="232">
        <f>G96*(1+L96/100)</f>
        <v>0</v>
      </c>
      <c r="N96" s="221">
        <v>0</v>
      </c>
      <c r="O96" s="221">
        <f>ROUND(E96*N96,5)</f>
        <v>0</v>
      </c>
      <c r="P96" s="221">
        <v>0</v>
      </c>
      <c r="Q96" s="221">
        <f>ROUND(E96*P96,5)</f>
        <v>0</v>
      </c>
      <c r="R96" s="221"/>
      <c r="S96" s="221"/>
      <c r="T96" s="222">
        <v>0</v>
      </c>
      <c r="U96" s="221">
        <f>ROUND(E96*T96,2)</f>
        <v>0</v>
      </c>
      <c r="V96" s="211"/>
      <c r="W96" s="211"/>
      <c r="X96" s="211"/>
      <c r="Y96" s="211"/>
      <c r="Z96" s="211"/>
      <c r="AA96" s="211"/>
      <c r="AB96" s="211"/>
      <c r="AC96" s="211"/>
      <c r="AD96" s="211"/>
      <c r="AE96" s="211" t="s">
        <v>253</v>
      </c>
      <c r="AF96" s="211"/>
      <c r="AG96" s="211"/>
      <c r="AH96" s="211"/>
      <c r="AI96" s="211"/>
      <c r="AJ96" s="211"/>
      <c r="AK96" s="211"/>
      <c r="AL96" s="211"/>
      <c r="AM96" s="211"/>
      <c r="AN96" s="211"/>
      <c r="AO96" s="211"/>
      <c r="AP96" s="211"/>
      <c r="AQ96" s="211"/>
      <c r="AR96" s="211"/>
      <c r="AS96" s="211"/>
      <c r="AT96" s="211"/>
      <c r="AU96" s="211"/>
      <c r="AV96" s="211"/>
      <c r="AW96" s="211"/>
      <c r="AX96" s="211"/>
      <c r="AY96" s="211"/>
      <c r="AZ96" s="211"/>
      <c r="BA96" s="211"/>
      <c r="BB96" s="211"/>
      <c r="BC96" s="211"/>
      <c r="BD96" s="211"/>
      <c r="BE96" s="211"/>
      <c r="BF96" s="211"/>
      <c r="BG96" s="211"/>
      <c r="BH96" s="211"/>
    </row>
    <row r="97" spans="1:60" outlineLevel="1" x14ac:dyDescent="0.2">
      <c r="A97" s="212">
        <v>72</v>
      </c>
      <c r="B97" s="219" t="s">
        <v>264</v>
      </c>
      <c r="C97" s="266" t="s">
        <v>265</v>
      </c>
      <c r="D97" s="221" t="s">
        <v>252</v>
      </c>
      <c r="E97" s="227">
        <v>1</v>
      </c>
      <c r="F97" s="231">
        <f>H97+J97</f>
        <v>0</v>
      </c>
      <c r="G97" s="232">
        <f>ROUND(E97*F97,2)</f>
        <v>0</v>
      </c>
      <c r="H97" s="232"/>
      <c r="I97" s="232">
        <f>ROUND(E97*H97,2)</f>
        <v>0</v>
      </c>
      <c r="J97" s="232"/>
      <c r="K97" s="232">
        <f>ROUND(E97*J97,2)</f>
        <v>0</v>
      </c>
      <c r="L97" s="232">
        <v>21</v>
      </c>
      <c r="M97" s="232">
        <f>G97*(1+L97/100)</f>
        <v>0</v>
      </c>
      <c r="N97" s="221">
        <v>0</v>
      </c>
      <c r="O97" s="221">
        <f>ROUND(E97*N97,5)</f>
        <v>0</v>
      </c>
      <c r="P97" s="221">
        <v>0</v>
      </c>
      <c r="Q97" s="221">
        <f>ROUND(E97*P97,5)</f>
        <v>0</v>
      </c>
      <c r="R97" s="221"/>
      <c r="S97" s="221"/>
      <c r="T97" s="222">
        <v>0</v>
      </c>
      <c r="U97" s="221">
        <f>ROUND(E97*T97,2)</f>
        <v>0</v>
      </c>
      <c r="V97" s="211"/>
      <c r="W97" s="211"/>
      <c r="X97" s="211"/>
      <c r="Y97" s="211"/>
      <c r="Z97" s="211"/>
      <c r="AA97" s="211"/>
      <c r="AB97" s="211"/>
      <c r="AC97" s="211"/>
      <c r="AD97" s="211"/>
      <c r="AE97" s="211" t="s">
        <v>253</v>
      </c>
      <c r="AF97" s="211"/>
      <c r="AG97" s="211"/>
      <c r="AH97" s="211"/>
      <c r="AI97" s="211"/>
      <c r="AJ97" s="211"/>
      <c r="AK97" s="211"/>
      <c r="AL97" s="211"/>
      <c r="AM97" s="211"/>
      <c r="AN97" s="211"/>
      <c r="AO97" s="211"/>
      <c r="AP97" s="211"/>
      <c r="AQ97" s="211"/>
      <c r="AR97" s="211"/>
      <c r="AS97" s="211"/>
      <c r="AT97" s="211"/>
      <c r="AU97" s="211"/>
      <c r="AV97" s="211"/>
      <c r="AW97" s="211"/>
      <c r="AX97" s="211"/>
      <c r="AY97" s="211"/>
      <c r="AZ97" s="211"/>
      <c r="BA97" s="211"/>
      <c r="BB97" s="211"/>
      <c r="BC97" s="211"/>
      <c r="BD97" s="211"/>
      <c r="BE97" s="211"/>
      <c r="BF97" s="211"/>
      <c r="BG97" s="211"/>
      <c r="BH97" s="211"/>
    </row>
    <row r="98" spans="1:60" ht="22.5" outlineLevel="1" x14ac:dyDescent="0.2">
      <c r="A98" s="212"/>
      <c r="B98" s="219"/>
      <c r="C98" s="269" t="s">
        <v>266</v>
      </c>
      <c r="D98" s="226"/>
      <c r="E98" s="230"/>
      <c r="F98" s="234"/>
      <c r="G98" s="235"/>
      <c r="H98" s="232"/>
      <c r="I98" s="232"/>
      <c r="J98" s="232"/>
      <c r="K98" s="232"/>
      <c r="L98" s="232"/>
      <c r="M98" s="232"/>
      <c r="N98" s="221"/>
      <c r="O98" s="221"/>
      <c r="P98" s="221"/>
      <c r="Q98" s="221"/>
      <c r="R98" s="221"/>
      <c r="S98" s="221"/>
      <c r="T98" s="222"/>
      <c r="U98" s="221"/>
      <c r="V98" s="211"/>
      <c r="W98" s="211"/>
      <c r="X98" s="211"/>
      <c r="Y98" s="211"/>
      <c r="Z98" s="211"/>
      <c r="AA98" s="211"/>
      <c r="AB98" s="211"/>
      <c r="AC98" s="211"/>
      <c r="AD98" s="211"/>
      <c r="AE98" s="211" t="s">
        <v>255</v>
      </c>
      <c r="AF98" s="211"/>
      <c r="AG98" s="211"/>
      <c r="AH98" s="211"/>
      <c r="AI98" s="211"/>
      <c r="AJ98" s="211"/>
      <c r="AK98" s="211"/>
      <c r="AL98" s="211"/>
      <c r="AM98" s="211"/>
      <c r="AN98" s="211"/>
      <c r="AO98" s="211"/>
      <c r="AP98" s="211"/>
      <c r="AQ98" s="211"/>
      <c r="AR98" s="211"/>
      <c r="AS98" s="211"/>
      <c r="AT98" s="211"/>
      <c r="AU98" s="211"/>
      <c r="AV98" s="211"/>
      <c r="AW98" s="211"/>
      <c r="AX98" s="211"/>
      <c r="AY98" s="211"/>
      <c r="AZ98" s="211"/>
      <c r="BA98" s="214" t="str">
        <f>C98</f>
        <v>Projektová dokumentace skutečného provedení / Projektová dokumentace skutečného provedení dle vyhl. č. 230/2012Sb. §10 odst. 2 - 4x tištěně a 1x elektronicky na CD nosiči</v>
      </c>
      <c r="BB98" s="211"/>
      <c r="BC98" s="211"/>
      <c r="BD98" s="211"/>
      <c r="BE98" s="211"/>
      <c r="BF98" s="211"/>
      <c r="BG98" s="211"/>
      <c r="BH98" s="211"/>
    </row>
    <row r="99" spans="1:60" outlineLevel="1" x14ac:dyDescent="0.2">
      <c r="A99" s="212">
        <v>73</v>
      </c>
      <c r="B99" s="219" t="s">
        <v>267</v>
      </c>
      <c r="C99" s="266" t="s">
        <v>268</v>
      </c>
      <c r="D99" s="221" t="s">
        <v>252</v>
      </c>
      <c r="E99" s="227">
        <v>1</v>
      </c>
      <c r="F99" s="231">
        <f>H99+J99</f>
        <v>0</v>
      </c>
      <c r="G99" s="232">
        <f>ROUND(E99*F99,2)</f>
        <v>0</v>
      </c>
      <c r="H99" s="232"/>
      <c r="I99" s="232">
        <f>ROUND(E99*H99,2)</f>
        <v>0</v>
      </c>
      <c r="J99" s="232"/>
      <c r="K99" s="232">
        <f>ROUND(E99*J99,2)</f>
        <v>0</v>
      </c>
      <c r="L99" s="232">
        <v>21</v>
      </c>
      <c r="M99" s="232">
        <f>G99*(1+L99/100)</f>
        <v>0</v>
      </c>
      <c r="N99" s="221">
        <v>0</v>
      </c>
      <c r="O99" s="221">
        <f>ROUND(E99*N99,5)</f>
        <v>0</v>
      </c>
      <c r="P99" s="221">
        <v>0</v>
      </c>
      <c r="Q99" s="221">
        <f>ROUND(E99*P99,5)</f>
        <v>0</v>
      </c>
      <c r="R99" s="221"/>
      <c r="S99" s="221"/>
      <c r="T99" s="222">
        <v>0</v>
      </c>
      <c r="U99" s="221">
        <f>ROUND(E99*T99,2)</f>
        <v>0</v>
      </c>
      <c r="V99" s="211"/>
      <c r="W99" s="211"/>
      <c r="X99" s="211"/>
      <c r="Y99" s="211"/>
      <c r="Z99" s="211"/>
      <c r="AA99" s="211"/>
      <c r="AB99" s="211"/>
      <c r="AC99" s="211"/>
      <c r="AD99" s="211"/>
      <c r="AE99" s="211" t="s">
        <v>253</v>
      </c>
      <c r="AF99" s="211"/>
      <c r="AG99" s="211"/>
      <c r="AH99" s="211"/>
      <c r="AI99" s="211"/>
      <c r="AJ99" s="211"/>
      <c r="AK99" s="211"/>
      <c r="AL99" s="211"/>
      <c r="AM99" s="211"/>
      <c r="AN99" s="211"/>
      <c r="AO99" s="211"/>
      <c r="AP99" s="211"/>
      <c r="AQ99" s="211"/>
      <c r="AR99" s="211"/>
      <c r="AS99" s="211"/>
      <c r="AT99" s="211"/>
      <c r="AU99" s="211"/>
      <c r="AV99" s="211"/>
      <c r="AW99" s="211"/>
      <c r="AX99" s="211"/>
      <c r="AY99" s="211"/>
      <c r="AZ99" s="211"/>
      <c r="BA99" s="211"/>
      <c r="BB99" s="211"/>
      <c r="BC99" s="211"/>
      <c r="BD99" s="211"/>
      <c r="BE99" s="211"/>
      <c r="BF99" s="211"/>
      <c r="BG99" s="211"/>
      <c r="BH99" s="211"/>
    </row>
    <row r="100" spans="1:60" ht="56.25" outlineLevel="1" x14ac:dyDescent="0.2">
      <c r="A100" s="212"/>
      <c r="B100" s="219"/>
      <c r="C100" s="269" t="s">
        <v>269</v>
      </c>
      <c r="D100" s="226"/>
      <c r="E100" s="230"/>
      <c r="F100" s="234"/>
      <c r="G100" s="235"/>
      <c r="H100" s="232"/>
      <c r="I100" s="232"/>
      <c r="J100" s="232"/>
      <c r="K100" s="232"/>
      <c r="L100" s="232"/>
      <c r="M100" s="232"/>
      <c r="N100" s="221"/>
      <c r="O100" s="221"/>
      <c r="P100" s="221"/>
      <c r="Q100" s="221"/>
      <c r="R100" s="221"/>
      <c r="S100" s="221"/>
      <c r="T100" s="222"/>
      <c r="U100" s="221"/>
      <c r="V100" s="211"/>
      <c r="W100" s="211"/>
      <c r="X100" s="211"/>
      <c r="Y100" s="211"/>
      <c r="Z100" s="211"/>
      <c r="AA100" s="211"/>
      <c r="AB100" s="211"/>
      <c r="AC100" s="211"/>
      <c r="AD100" s="211"/>
      <c r="AE100" s="211" t="s">
        <v>255</v>
      </c>
      <c r="AF100" s="211"/>
      <c r="AG100" s="211"/>
      <c r="AH100" s="211"/>
      <c r="AI100" s="211"/>
      <c r="AJ100" s="211"/>
      <c r="AK100" s="211"/>
      <c r="AL100" s="211"/>
      <c r="AM100" s="211"/>
      <c r="AN100" s="211"/>
      <c r="AO100" s="211"/>
      <c r="AP100" s="211"/>
      <c r="AQ100" s="211"/>
      <c r="AR100" s="211"/>
      <c r="AS100" s="211"/>
      <c r="AT100" s="211"/>
      <c r="AU100" s="211"/>
      <c r="AV100" s="211"/>
      <c r="AW100" s="211"/>
      <c r="AX100" s="211"/>
      <c r="AY100" s="211"/>
      <c r="AZ100" s="211"/>
      <c r="BA100" s="214" t="str">
        <f>C100</f>
        <v>Kompletace atestů, certifikátů, revizních zpráv a ostatních dokladů / Kompletace atestů, certifikátů, revizních zpráv, protokolů o kotrolách, dokladů o vlastnostech materiálů, dokladů o likvidaci odpadu a ostatních dokladů potřebných k předání a kolaudaci stavby - 3x tištěně a 1x tištěně na CD nosiči. Zpracování a předložení harmonogramů. Náklady na vyhotovení a předložení finančního a časového harmonogramu prací</v>
      </c>
      <c r="BB100" s="211"/>
      <c r="BC100" s="211"/>
      <c r="BD100" s="211"/>
      <c r="BE100" s="211"/>
      <c r="BF100" s="211"/>
      <c r="BG100" s="211"/>
      <c r="BH100" s="211"/>
    </row>
    <row r="101" spans="1:60" outlineLevel="1" x14ac:dyDescent="0.2">
      <c r="A101" s="212">
        <v>74</v>
      </c>
      <c r="B101" s="219" t="s">
        <v>270</v>
      </c>
      <c r="C101" s="266" t="s">
        <v>271</v>
      </c>
      <c r="D101" s="221" t="s">
        <v>252</v>
      </c>
      <c r="E101" s="227">
        <v>1</v>
      </c>
      <c r="F101" s="231">
        <f>H101+J101</f>
        <v>0</v>
      </c>
      <c r="G101" s="232">
        <f>ROUND(E101*F101,2)</f>
        <v>0</v>
      </c>
      <c r="H101" s="232"/>
      <c r="I101" s="232">
        <f>ROUND(E101*H101,2)</f>
        <v>0</v>
      </c>
      <c r="J101" s="232"/>
      <c r="K101" s="232">
        <f>ROUND(E101*J101,2)</f>
        <v>0</v>
      </c>
      <c r="L101" s="232">
        <v>21</v>
      </c>
      <c r="M101" s="232">
        <f>G101*(1+L101/100)</f>
        <v>0</v>
      </c>
      <c r="N101" s="221">
        <v>0</v>
      </c>
      <c r="O101" s="221">
        <f>ROUND(E101*N101,5)</f>
        <v>0</v>
      </c>
      <c r="P101" s="221">
        <v>0</v>
      </c>
      <c r="Q101" s="221">
        <f>ROUND(E101*P101,5)</f>
        <v>0</v>
      </c>
      <c r="R101" s="221"/>
      <c r="S101" s="221"/>
      <c r="T101" s="222">
        <v>0</v>
      </c>
      <c r="U101" s="221">
        <f>ROUND(E101*T101,2)</f>
        <v>0</v>
      </c>
      <c r="V101" s="211"/>
      <c r="W101" s="211"/>
      <c r="X101" s="211"/>
      <c r="Y101" s="211"/>
      <c r="Z101" s="211"/>
      <c r="AA101" s="211"/>
      <c r="AB101" s="211"/>
      <c r="AC101" s="211"/>
      <c r="AD101" s="211"/>
      <c r="AE101" s="211" t="s">
        <v>253</v>
      </c>
      <c r="AF101" s="211"/>
      <c r="AG101" s="211"/>
      <c r="AH101" s="211"/>
      <c r="AI101" s="211"/>
      <c r="AJ101" s="211"/>
      <c r="AK101" s="211"/>
      <c r="AL101" s="211"/>
      <c r="AM101" s="211"/>
      <c r="AN101" s="211"/>
      <c r="AO101" s="211"/>
      <c r="AP101" s="211"/>
      <c r="AQ101" s="211"/>
      <c r="AR101" s="211"/>
      <c r="AS101" s="211"/>
      <c r="AT101" s="211"/>
      <c r="AU101" s="211"/>
      <c r="AV101" s="211"/>
      <c r="AW101" s="211"/>
      <c r="AX101" s="211"/>
      <c r="AY101" s="211"/>
      <c r="AZ101" s="211"/>
      <c r="BA101" s="211"/>
      <c r="BB101" s="211"/>
      <c r="BC101" s="211"/>
      <c r="BD101" s="211"/>
      <c r="BE101" s="211"/>
      <c r="BF101" s="211"/>
      <c r="BG101" s="211"/>
      <c r="BH101" s="211"/>
    </row>
    <row r="102" spans="1:60" outlineLevel="1" x14ac:dyDescent="0.2">
      <c r="A102" s="243"/>
      <c r="B102" s="244"/>
      <c r="C102" s="270" t="s">
        <v>272</v>
      </c>
      <c r="D102" s="245"/>
      <c r="E102" s="246"/>
      <c r="F102" s="247"/>
      <c r="G102" s="248"/>
      <c r="H102" s="249"/>
      <c r="I102" s="249"/>
      <c r="J102" s="249"/>
      <c r="K102" s="249"/>
      <c r="L102" s="249"/>
      <c r="M102" s="249"/>
      <c r="N102" s="250"/>
      <c r="O102" s="250"/>
      <c r="P102" s="250"/>
      <c r="Q102" s="250"/>
      <c r="R102" s="250"/>
      <c r="S102" s="250"/>
      <c r="T102" s="251"/>
      <c r="U102" s="250"/>
      <c r="V102" s="211"/>
      <c r="W102" s="211"/>
      <c r="X102" s="211"/>
      <c r="Y102" s="211"/>
      <c r="Z102" s="211"/>
      <c r="AA102" s="211"/>
      <c r="AB102" s="211"/>
      <c r="AC102" s="211"/>
      <c r="AD102" s="211"/>
      <c r="AE102" s="211" t="s">
        <v>255</v>
      </c>
      <c r="AF102" s="211"/>
      <c r="AG102" s="211"/>
      <c r="AH102" s="211"/>
      <c r="AI102" s="211"/>
      <c r="AJ102" s="211"/>
      <c r="AK102" s="211"/>
      <c r="AL102" s="211"/>
      <c r="AM102" s="211"/>
      <c r="AN102" s="211"/>
      <c r="AO102" s="211"/>
      <c r="AP102" s="211"/>
      <c r="AQ102" s="211"/>
      <c r="AR102" s="211"/>
      <c r="AS102" s="211"/>
      <c r="AT102" s="211"/>
      <c r="AU102" s="211"/>
      <c r="AV102" s="211"/>
      <c r="AW102" s="211"/>
      <c r="AX102" s="211"/>
      <c r="AY102" s="211"/>
      <c r="AZ102" s="211"/>
      <c r="BA102" s="214" t="str">
        <f>C102</f>
        <v>Inženýrská činnost dozory koordinátor BOZP na staveništi</v>
      </c>
      <c r="BB102" s="211"/>
      <c r="BC102" s="211"/>
      <c r="BD102" s="211"/>
      <c r="BE102" s="211"/>
      <c r="BF102" s="211"/>
      <c r="BG102" s="211"/>
      <c r="BH102" s="211"/>
    </row>
    <row r="103" spans="1:60" x14ac:dyDescent="0.2">
      <c r="A103" s="6"/>
      <c r="B103" s="7" t="s">
        <v>273</v>
      </c>
      <c r="C103" s="271" t="s">
        <v>273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AC103">
        <v>15</v>
      </c>
      <c r="AD103">
        <v>21</v>
      </c>
    </row>
    <row r="104" spans="1:60" x14ac:dyDescent="0.2">
      <c r="A104" s="252"/>
      <c r="B104" s="253" t="s">
        <v>28</v>
      </c>
      <c r="C104" s="272" t="s">
        <v>273</v>
      </c>
      <c r="D104" s="254"/>
      <c r="E104" s="254"/>
      <c r="F104" s="254"/>
      <c r="G104" s="265">
        <f>G8+G14+G21+G26+G38+G44+G59+G66+G68+G71+G85+G89</f>
        <v>0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AC104">
        <f>SUMIF(L7:L102,AC103,G7:G102)</f>
        <v>0</v>
      </c>
      <c r="AD104">
        <f>SUMIF(L7:L102,AD103,G7:G102)</f>
        <v>0</v>
      </c>
      <c r="AE104" t="s">
        <v>274</v>
      </c>
    </row>
    <row r="105" spans="1:60" x14ac:dyDescent="0.2">
      <c r="A105" s="6"/>
      <c r="B105" s="7" t="s">
        <v>273</v>
      </c>
      <c r="C105" s="271" t="s">
        <v>273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:60" x14ac:dyDescent="0.2">
      <c r="A106" s="6"/>
      <c r="B106" s="7" t="s">
        <v>273</v>
      </c>
      <c r="C106" s="271" t="s">
        <v>273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:60" x14ac:dyDescent="0.2">
      <c r="A107" s="255" t="s">
        <v>275</v>
      </c>
      <c r="B107" s="255"/>
      <c r="C107" s="273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:60" x14ac:dyDescent="0.2">
      <c r="A108" s="256"/>
      <c r="B108" s="257"/>
      <c r="C108" s="274"/>
      <c r="D108" s="257"/>
      <c r="E108" s="257"/>
      <c r="F108" s="257"/>
      <c r="G108" s="258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AE108" t="s">
        <v>276</v>
      </c>
    </row>
    <row r="109" spans="1:60" x14ac:dyDescent="0.2">
      <c r="A109" s="259"/>
      <c r="B109" s="260"/>
      <c r="C109" s="275"/>
      <c r="D109" s="260"/>
      <c r="E109" s="260"/>
      <c r="F109" s="260"/>
      <c r="G109" s="261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:60" x14ac:dyDescent="0.2">
      <c r="A110" s="259"/>
      <c r="B110" s="260"/>
      <c r="C110" s="275"/>
      <c r="D110" s="260"/>
      <c r="E110" s="260"/>
      <c r="F110" s="260"/>
      <c r="G110" s="261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:60" x14ac:dyDescent="0.2">
      <c r="A111" s="259"/>
      <c r="B111" s="260"/>
      <c r="C111" s="275"/>
      <c r="D111" s="260"/>
      <c r="E111" s="260"/>
      <c r="F111" s="260"/>
      <c r="G111" s="261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1:60" x14ac:dyDescent="0.2">
      <c r="A112" s="262"/>
      <c r="B112" s="263"/>
      <c r="C112" s="276"/>
      <c r="D112" s="263"/>
      <c r="E112" s="263"/>
      <c r="F112" s="263"/>
      <c r="G112" s="264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spans="1:31" x14ac:dyDescent="0.2">
      <c r="A113" s="6"/>
      <c r="B113" s="7" t="s">
        <v>273</v>
      </c>
      <c r="C113" s="271" t="s">
        <v>273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1:31" x14ac:dyDescent="0.2">
      <c r="C114" s="277"/>
      <c r="AE114" t="s">
        <v>277</v>
      </c>
    </row>
  </sheetData>
  <mergeCells count="12">
    <mergeCell ref="C95:G95"/>
    <mergeCell ref="C98:G98"/>
    <mergeCell ref="C100:G100"/>
    <mergeCell ref="C102:G102"/>
    <mergeCell ref="A107:C107"/>
    <mergeCell ref="A108:G112"/>
    <mergeCell ref="A1:G1"/>
    <mergeCell ref="C2:G2"/>
    <mergeCell ref="C3:G3"/>
    <mergeCell ref="C4:G4"/>
    <mergeCell ref="C91:G91"/>
    <mergeCell ref="C93:G93"/>
  </mergeCells>
  <pageMargins left="0.39370078740157499" right="0.19685039370078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Necidova</dc:creator>
  <cp:lastModifiedBy>Necidova</cp:lastModifiedBy>
  <cp:lastPrinted>2014-02-28T09:52:57Z</cp:lastPrinted>
  <dcterms:created xsi:type="dcterms:W3CDTF">2009-04-08T07:15:50Z</dcterms:created>
  <dcterms:modified xsi:type="dcterms:W3CDTF">2023-09-26T08:23:24Z</dcterms:modified>
</cp:coreProperties>
</file>