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tabRatio="827" activeTab="0"/>
  </bookViews>
  <sheets>
    <sheet name="Rozpočet 2023" sheetId="1" r:id="rId1"/>
    <sheet name="Rozpočet 2023 podrobně" sheetId="2" r:id="rId2"/>
    <sheet name="Rozpočet 2023 pracovni material" sheetId="3" r:id="rId3"/>
    <sheet name="provozní saldo" sheetId="4" r:id="rId4"/>
    <sheet name="Rozpočet 2023 var" sheetId="5" r:id="rId5"/>
    <sheet name="grafy" sheetId="6" r:id="rId6"/>
    <sheet name="zdroj data" sheetId="7" r:id="rId7"/>
  </sheets>
  <definedNames>
    <definedName name="_xlnm.Print_Titles" localSheetId="0">'Rozpočet 2023'!$1:$5</definedName>
    <definedName name="_xlnm.Print_Titles" localSheetId="1">'Rozpočet 2023 podrobně'!$1:$5</definedName>
    <definedName name="_xlnm.Print_Titles" localSheetId="2">'Rozpočet 2023 pracovni material'!$1:$5</definedName>
    <definedName name="_xlnm.Print_Titles" localSheetId="4">'Rozpočet 2023 var'!$1:$5</definedName>
  </definedNames>
  <calcPr fullCalcOnLoad="1"/>
</workbook>
</file>

<file path=xl/comments5.xml><?xml version="1.0" encoding="utf-8"?>
<comments xmlns="http://schemas.openxmlformats.org/spreadsheetml/2006/main">
  <authors>
    <author>Pokorná Věra</author>
  </authors>
  <commentList>
    <comment ref="C9" authorId="0">
      <text>
        <r>
          <rPr>
            <sz val="7"/>
            <rFont val="Tahoma"/>
            <family val="2"/>
          </rPr>
          <t>příjmy se sdílených daní dle RUD, daň z nemovitostí, odvody za odnětí, místní poplatky</t>
        </r>
      </text>
    </comment>
    <comment ref="C10" authorId="0">
      <text>
        <r>
          <rPr>
            <sz val="7"/>
            <rFont val="Tahoma"/>
            <family val="2"/>
          </rPr>
          <t>příjmy z pronájmů (lesy, byty, nebyty, pozemky, reklamní zařízení), parkovací karty, odvody z odpisů PO, pohřebnictví, činnost knihovny a muzea, věcná břemena, platby za separaci odpadů a jiné nedaňové příjmy</t>
        </r>
      </text>
    </comment>
    <comment ref="C11" authorId="0">
      <text>
        <r>
          <rPr>
            <sz val="7"/>
            <rFont val="Tahoma"/>
            <family val="2"/>
          </rPr>
          <t>příjmy z prodeje dlouhodobého majetku (byty, nebyty, pozemky) včetně příspěvků na pořízení investic</t>
        </r>
      </text>
    </comment>
    <comment ref="C12" authorId="0">
      <text>
        <r>
          <rPr>
            <sz val="7"/>
            <rFont val="Tahoma"/>
            <family val="2"/>
          </rPr>
          <t>přijaté dotace provozní i investiční (SR, ministerstva, stát.fondy, EU, kraj, obce)</t>
        </r>
      </text>
    </comment>
    <comment ref="C16" authorId="0">
      <text>
        <r>
          <rPr>
            <sz val="7"/>
            <rFont val="Tahoma"/>
            <family val="2"/>
          </rPr>
          <t>vyrovnává rozdíl mezi příjmy a výdaji (zůstatek prostředků na účtech ke konci roku, čerpání úvěrů, splátky úvěrů)</t>
        </r>
      </text>
    </comment>
    <comment ref="C27" authorId="0">
      <text>
        <r>
          <rPr>
            <sz val="7"/>
            <rFont val="Tahoma"/>
            <family val="2"/>
          </rPr>
          <t>deratizace, útulky, pojištění lesů</t>
        </r>
      </text>
    </comment>
    <comment ref="C29" authorId="0">
      <text>
        <r>
          <rPr>
            <sz val="7"/>
            <rFont val="Tahoma"/>
            <family val="2"/>
          </rPr>
          <t>komunikace - provozní výdaje včetně oprav, dopravní obslužnost</t>
        </r>
      </text>
    </comment>
    <comment ref="C31" authorId="0">
      <text>
        <r>
          <rPr>
            <sz val="7"/>
            <rFont val="Tahoma"/>
            <family val="2"/>
          </rPr>
          <t>pitná voda, příspěvky SVK na obyvatele, opravy a čištění kanalizačních vpustí</t>
        </r>
      </text>
    </comment>
    <comment ref="C33" authorId="0">
      <text>
        <r>
          <rPr>
            <sz val="7"/>
            <rFont val="Tahoma"/>
            <family val="2"/>
          </rPr>
          <t>příspěvky na provoz a investice PO - MŠ, ZŠ, ZŠ a PŠ, ZUŠ, SOŠ, rozpis a změny bude schvalovat RM ve funkci zřizovatele PO města</t>
        </r>
      </text>
    </comment>
    <comment ref="C35" authorId="0">
      <text>
        <r>
          <rPr>
            <sz val="7"/>
            <rFont val="Tahoma"/>
            <family val="2"/>
          </rPr>
          <t>knihovna, muzeum, příspěvky na provoz pro ICaKK, kronika, místní rozhlas, SPOZ, ostatní záležitosti kultury</t>
        </r>
      </text>
    </comment>
    <comment ref="C37" authorId="0">
      <text>
        <r>
          <rPr>
            <sz val="7"/>
            <rFont val="Tahoma"/>
            <family val="2"/>
          </rPr>
          <t>dotace sportovním a ostatním zájmovým organizacím, dětská hřiště, fotbalový a zimní stadion - provozní výdaje</t>
        </r>
      </text>
    </comment>
    <comment ref="C41" authorId="0">
      <text>
        <r>
          <rPr>
            <sz val="7"/>
            <rFont val="Tahoma"/>
            <family val="2"/>
          </rPr>
          <t>příspěvky na provoz pro Polikliniku na všeobecnou ambulantní péči</t>
        </r>
      </text>
    </comment>
    <comment ref="C43" authorId="0">
      <text>
        <r>
          <rPr>
            <sz val="7"/>
            <rFont val="Tahoma"/>
            <family val="2"/>
          </rPr>
          <t>bytové a nebytové hospodářství, veřejné osvětlení, pohřebnictví, územní plánování, zaměřování, posudky, výkupy nemovitostí, členské příspěvky, provoz veřejných WC</t>
        </r>
      </text>
    </comment>
    <comment ref="C45" authorId="0">
      <text>
        <r>
          <rPr>
            <sz val="7"/>
            <rFont val="Tahoma"/>
            <family val="2"/>
          </rPr>
          <t>sběr a svoz nebezpečných a komunálních odpadů včetně bioodpadu, péče o vzhled a veřejnou zeleň obce</t>
        </r>
      </text>
    </comment>
    <comment ref="C47" authorId="0">
      <text>
        <r>
          <rPr>
            <sz val="7"/>
            <rFont val="Tahoma"/>
            <family val="2"/>
          </rPr>
          <t>finanční pomoc postiženým dětem, seniortaxi, příspěvky na provoz pro Polikliniku na DPS a DD</t>
        </r>
      </text>
    </comment>
    <comment ref="C52" authorId="0">
      <text>
        <r>
          <rPr>
            <sz val="7"/>
            <rFont val="Tahoma"/>
            <family val="2"/>
          </rPr>
          <t>Městská policie - provozní výdaje, elektronické a zabezpečovací systémy a městský kamerový a dohlížecí systém města</t>
        </r>
      </text>
    </comment>
    <comment ref="C54" authorId="0">
      <text>
        <r>
          <rPr>
            <sz val="7"/>
            <rFont val="Tahoma"/>
            <family val="2"/>
          </rPr>
          <t>požární ochrana včetně pojištění zásahové jednotky</t>
        </r>
      </text>
    </comment>
    <comment ref="C56" authorId="0">
      <text>
        <r>
          <rPr>
            <sz val="7"/>
            <rFont val="Tahoma"/>
            <family val="2"/>
          </rPr>
          <t>místní správa - provozní výdaje, zastupitelstvo, volby</t>
        </r>
      </text>
    </comment>
    <comment ref="C58" authorId="0">
      <text>
        <r>
          <rPr>
            <sz val="7"/>
            <rFont val="Tahoma"/>
            <family val="2"/>
          </rPr>
          <t>poplatky bankovních účtů, pojištění, daň z nemovitostí, daň z příjmů práv.osob za město, odvod DPH</t>
        </r>
      </text>
    </comment>
    <comment ref="C60" authorId="0">
      <text>
        <r>
          <rPr>
            <sz val="7"/>
            <rFont val="Tahoma"/>
            <family val="2"/>
          </rPr>
          <t>ostatní činnosti, příspěvky a dary, Seniorklub</t>
        </r>
      </text>
    </comment>
    <comment ref="C63" authorId="0">
      <text>
        <r>
          <rPr>
            <sz val="7"/>
            <rFont val="Tahoma"/>
            <family val="2"/>
          </rPr>
          <t>úroky z úvěrů provozního charakteru</t>
        </r>
      </text>
    </comment>
    <comment ref="C67" authorId="0">
      <text>
        <r>
          <rPr>
            <sz val="7"/>
            <rFont val="Tahoma"/>
            <family val="2"/>
          </rPr>
          <t>Březka, Holubí Zhoř, Jindřichov, Košíkov, Ludvíkov, Bezděkov, Jáchymov, Pánov, Jestřabí
Nevyčerpané prostředky se budou převádět do dalšího roku</t>
        </r>
      </text>
    </comment>
    <comment ref="C68" authorId="0">
      <text>
        <r>
          <rPr>
            <sz val="7"/>
            <rFont val="Tahoma"/>
            <family val="2"/>
          </rPr>
          <t>rekonstrukce 30%
výplata příspěvku na základě uzavřené smlouvy o poskytnutí příspěvku se SVK schválené RM</t>
        </r>
      </text>
    </comment>
    <comment ref="C69" authorId="0">
      <text>
        <r>
          <rPr>
            <sz val="7"/>
            <rFont val="Tahoma"/>
            <family val="2"/>
          </rPr>
          <t>metropolitní síť města, ICT, dotační akce na pořízení ICT</t>
        </r>
      </text>
    </comment>
    <comment ref="C65" authorId="0">
      <text>
        <r>
          <rPr>
            <sz val="7"/>
            <rFont val="Tahoma"/>
            <family val="2"/>
          </rPr>
          <t>Samostatně vyčleněné akce, dotační akce, oddělené účetně samostatným číslem ORG</t>
        </r>
      </text>
    </comment>
    <comment ref="C71" authorId="0">
      <text>
        <r>
          <rPr>
            <sz val="7"/>
            <rFont val="Tahoma"/>
            <family val="2"/>
          </rPr>
          <t>inženýrské sítě (dešťová kanalizace, VO, infrastruktura)</t>
        </r>
      </text>
    </comment>
    <comment ref="C72" authorId="0">
      <text>
        <r>
          <rPr>
            <sz val="7"/>
            <rFont val="Tahoma"/>
            <family val="2"/>
          </rPr>
          <t>samostatně vyčleněné opravy a investice, dotační akce - bytové a nebytové prostory města</t>
        </r>
      </text>
    </comment>
    <comment ref="C73" authorId="0">
      <text>
        <r>
          <rPr>
            <sz val="7"/>
            <rFont val="Tahoma"/>
            <family val="2"/>
          </rPr>
          <t>ostatní akce včetně přípravy plánu investic (sportoviště, veřejná prostranství, zeleň a další)</t>
        </r>
      </text>
    </comment>
    <comment ref="C17" authorId="0">
      <text>
        <r>
          <rPr>
            <sz val="7"/>
            <rFont val="Tahoma"/>
            <family val="2"/>
          </rPr>
          <t>zůstatky na rozpočtových bankovních účtech ke konci minulého roku</t>
        </r>
      </text>
    </comment>
  </commentList>
</comments>
</file>

<file path=xl/comments7.xml><?xml version="1.0" encoding="utf-8"?>
<comments xmlns="http://schemas.openxmlformats.org/spreadsheetml/2006/main">
  <authors>
    <author>Pokorná Věra</author>
  </authors>
  <commentList>
    <comment ref="C1" authorId="0">
      <text>
        <r>
          <rPr>
            <sz val="7"/>
            <rFont val="Tahoma"/>
            <family val="2"/>
          </rPr>
          <t>deratizace, útulky, pojištění lesů</t>
        </r>
      </text>
    </comment>
    <comment ref="C2" authorId="0">
      <text>
        <r>
          <rPr>
            <sz val="7"/>
            <rFont val="Tahoma"/>
            <family val="2"/>
          </rPr>
          <t>komunikace - provozní výdaje včetně oprav, dopravní obslužnost</t>
        </r>
      </text>
    </comment>
    <comment ref="C3" authorId="0">
      <text>
        <r>
          <rPr>
            <sz val="7"/>
            <rFont val="Tahoma"/>
            <family val="2"/>
          </rPr>
          <t>pitná voda, příspěvky SVK na obyvatele, opravy a čištění kanalizačních vpustí</t>
        </r>
      </text>
    </comment>
    <comment ref="C4" authorId="0">
      <text>
        <r>
          <rPr>
            <sz val="7"/>
            <rFont val="Tahoma"/>
            <family val="2"/>
          </rPr>
          <t>příspěvky na provoz a investice PO - MŠ, ZŠ, ZŠ a PŠ, ZUŠ, SOŠ, rozpis a změny bude schvalovat RM ve funkci zřizovatele PO města</t>
        </r>
      </text>
    </comment>
    <comment ref="C5" authorId="0">
      <text>
        <r>
          <rPr>
            <sz val="7"/>
            <rFont val="Tahoma"/>
            <family val="2"/>
          </rPr>
          <t>knihovna, muzeum, příspěvky na provoz pro ICaKK, kronika, místní rozhlas, SPOZ, ostatní záležitosti kultury</t>
        </r>
      </text>
    </comment>
    <comment ref="C6" authorId="0">
      <text>
        <r>
          <rPr>
            <sz val="7"/>
            <rFont val="Tahoma"/>
            <family val="2"/>
          </rPr>
          <t>dotace sportovním a ostatním zájmovým organizacím, dětská hřiště, fotbalový a zimní stadion - provozní výdaje</t>
        </r>
      </text>
    </comment>
    <comment ref="C7" authorId="0">
      <text>
        <r>
          <rPr>
            <sz val="7"/>
            <rFont val="Tahoma"/>
            <family val="2"/>
          </rPr>
          <t>příspěvky na provoz pro Polikliniku na všeobecnou ambulantní péči</t>
        </r>
      </text>
    </comment>
    <comment ref="C8" authorId="0">
      <text>
        <r>
          <rPr>
            <sz val="7"/>
            <rFont val="Tahoma"/>
            <family val="2"/>
          </rPr>
          <t>bytové a nebytové hospodářství, veřejné osvětlení, pohřebnictví, územní plánování, zaměřování, posudky, výkupy nemovitostí, členské příspěvky, provoz veřejných WC</t>
        </r>
      </text>
    </comment>
    <comment ref="C9" authorId="0">
      <text>
        <r>
          <rPr>
            <sz val="7"/>
            <rFont val="Tahoma"/>
            <family val="2"/>
          </rPr>
          <t>sběr a svoz nebezpečných a komunálních odpadů včetně bioodpadu, péče o vzhled a veřejnou zeleň obce</t>
        </r>
      </text>
    </comment>
    <comment ref="C10" authorId="0">
      <text>
        <r>
          <rPr>
            <sz val="7"/>
            <rFont val="Tahoma"/>
            <family val="2"/>
          </rPr>
          <t>finanční pomoc postiženým dětem, seniortaxi, příspěvky na provoz pro Polikliniku na DPS a DD</t>
        </r>
      </text>
    </comment>
    <comment ref="C12" authorId="0">
      <text>
        <r>
          <rPr>
            <sz val="7"/>
            <rFont val="Tahoma"/>
            <family val="2"/>
          </rPr>
          <t>Městská policie - provozní výdaje, elektronické a zabezpečovací systémy a městský kamerový a dohlížecí systém města</t>
        </r>
      </text>
    </comment>
    <comment ref="C13" authorId="0">
      <text>
        <r>
          <rPr>
            <sz val="7"/>
            <rFont val="Tahoma"/>
            <family val="2"/>
          </rPr>
          <t>požární ochrana včetně pojištění zásahové jednotky</t>
        </r>
      </text>
    </comment>
    <comment ref="C14" authorId="0">
      <text>
        <r>
          <rPr>
            <sz val="7"/>
            <rFont val="Tahoma"/>
            <family val="2"/>
          </rPr>
          <t>místní správa - provozní výdaje, zastupitelstvo, volby</t>
        </r>
      </text>
    </comment>
    <comment ref="C15" authorId="0">
      <text>
        <r>
          <rPr>
            <sz val="7"/>
            <rFont val="Tahoma"/>
            <family val="2"/>
          </rPr>
          <t>poplatky bankovních účtů, pojištění, daň z nemovitostí, daň z příjmů práv.osob za město, odvod DPH</t>
        </r>
      </text>
    </comment>
    <comment ref="C16" authorId="0">
      <text>
        <r>
          <rPr>
            <sz val="7"/>
            <rFont val="Tahoma"/>
            <family val="2"/>
          </rPr>
          <t>ostatní činnosti, příspěvky a dary, Seniorklub</t>
        </r>
      </text>
    </comment>
    <comment ref="C18" authorId="0">
      <text>
        <r>
          <rPr>
            <sz val="7"/>
            <rFont val="Tahoma"/>
            <family val="2"/>
          </rPr>
          <t>úroky z úvěrů provozního charakteru</t>
        </r>
      </text>
    </comment>
    <comment ref="C19" authorId="0">
      <text>
        <r>
          <rPr>
            <sz val="7"/>
            <rFont val="Tahoma"/>
            <family val="2"/>
          </rPr>
          <t>Samostatně vyčleněné akce, dotační akce, oddělené účetně samostatným číslem ORG</t>
        </r>
      </text>
    </comment>
    <comment ref="C22" authorId="0">
      <text>
        <r>
          <rPr>
            <sz val="7"/>
            <rFont val="Tahoma"/>
            <family val="2"/>
          </rPr>
          <t>příjmy se sdílených daní dle RUD, daň z nemovitostí, odvody za odnětí, místní poplatky</t>
        </r>
      </text>
    </comment>
    <comment ref="C23" authorId="0">
      <text>
        <r>
          <rPr>
            <sz val="7"/>
            <rFont val="Tahoma"/>
            <family val="2"/>
          </rPr>
          <t>příjmy z pronájmů (lesy, byty, nebyty, pozemky, reklamní zařízení), parkovací karty, odvody z odpisů PO, pohřebnictví, činnost knihovny a muzea, věcná břemena, platby za separaci odpadů a jiné nedaňové příjmy</t>
        </r>
      </text>
    </comment>
    <comment ref="C24" authorId="0">
      <text>
        <r>
          <rPr>
            <sz val="7"/>
            <rFont val="Tahoma"/>
            <family val="2"/>
          </rPr>
          <t>příjmy z prodeje dlouhodobého majetku (byty, nebyty, pozemky) včetně příspěvků na pořízení investic</t>
        </r>
      </text>
    </comment>
    <comment ref="C25" authorId="0">
      <text>
        <r>
          <rPr>
            <sz val="7"/>
            <rFont val="Tahoma"/>
            <family val="2"/>
          </rPr>
          <t>přijaté dotace provozní i investiční (SR, ministerstva, stát.fondy, EU, kraj, obce)</t>
        </r>
      </text>
    </comment>
  </commentList>
</comments>
</file>

<file path=xl/sharedStrings.xml><?xml version="1.0" encoding="utf-8"?>
<sst xmlns="http://schemas.openxmlformats.org/spreadsheetml/2006/main" count="1306" uniqueCount="574">
  <si>
    <t>odpa</t>
  </si>
  <si>
    <t>částku ke konci roku,</t>
  </si>
  <si>
    <t>rozdíl mezi příjmy, fin. a výdaji</t>
  </si>
  <si>
    <t>Třída 1 - daňové příjmy</t>
  </si>
  <si>
    <t>poplatek za komunální odpad</t>
  </si>
  <si>
    <t>poplatek ze psů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</si>
  <si>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</si>
  <si>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</si>
  <si>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</si>
  <si>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</si>
  <si>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</si>
  <si>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</si>
  <si>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</si>
  <si>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</si>
  <si>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>37 - ochrana životního prostředí</t>
  </si>
  <si>
    <t>Výdaje celkem</t>
  </si>
  <si>
    <t xml:space="preserve">Výdaje v Kč                                    </t>
  </si>
  <si>
    <t xml:space="preserve">Příjmy, financování v  Kč </t>
  </si>
  <si>
    <t>Skutečnost</t>
  </si>
  <si>
    <t>poznámky</t>
  </si>
  <si>
    <t>Návrh</t>
  </si>
  <si>
    <t>Rozpočet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</si>
  <si>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</si>
  <si>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</si>
  <si>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</si>
  <si>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</si>
  <si>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Rozpočet uprav.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</si>
  <si>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</si>
  <si>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</si>
  <si>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</si>
  <si>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</si>
  <si>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</si>
  <si>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</si>
  <si>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</si>
  <si>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</si>
  <si>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</si>
  <si>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</si>
  <si>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</si>
  <si>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</si>
  <si>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</si>
  <si>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</si>
  <si>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</si>
  <si>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</si>
  <si>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</si>
  <si>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</si>
  <si>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</si>
  <si>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</si>
  <si>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(pův. bez RO)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</si>
  <si>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</si>
  <si>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</si>
  <si>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</si>
  <si>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</si>
  <si>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</si>
  <si>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</si>
  <si>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</si>
  <si>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</si>
  <si>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</si>
  <si>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</si>
  <si>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</si>
  <si>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</si>
  <si>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</si>
  <si>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 xml:space="preserve">IC a KK – příspěvek na provoz hodů </t>
  </si>
  <si>
    <t>Sdělovací prostř. - místní rozhlas – provozní výdaje</t>
  </si>
  <si>
    <t xml:space="preserve">    - služby, energie (k vyúčtování)</t>
  </si>
  <si>
    <t xml:space="preserve">    - ostatní výdaje, opravy</t>
  </si>
  <si>
    <t>Veřejné osvětlení - provozní výdaje (fa z TS)</t>
  </si>
  <si>
    <t>Komunální služby a územní rozvoj</t>
  </si>
  <si>
    <t xml:space="preserve">   - zaměřování, posudky, geometrické plány apod.</t>
  </si>
  <si>
    <t xml:space="preserve">   - provoz veřejných WC (fa z TS)</t>
  </si>
  <si>
    <t xml:space="preserve">   - členský přísp. Mikroregionu Velkom. - Bítešska</t>
  </si>
  <si>
    <t xml:space="preserve">   - odstraňování staveb a exekuce</t>
  </si>
  <si>
    <t>Sběr a svoz nebezpečných odpadů (fa z TS)</t>
  </si>
  <si>
    <t>Sběr a svoz komunálních odpadů (fa z TS)</t>
  </si>
  <si>
    <t>Dům s pečovatelskou službou – příspěvek na provoz</t>
  </si>
  <si>
    <t>Domov důchodců – příspěvek na provoz</t>
  </si>
  <si>
    <t>Výdaje hrazené ze sociálního fondu</t>
  </si>
  <si>
    <t>Komunikace - provozní výdaje včetně oprav</t>
  </si>
  <si>
    <t xml:space="preserve">   HC Spartak Velká Bíteš 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</si>
  <si>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</si>
  <si>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</si>
  <si>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</si>
  <si>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</si>
  <si>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</si>
  <si>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>Příspěvky DSO SVK Žďársko na investice</t>
  </si>
  <si>
    <t>ROZPIS AKCÍ:</t>
  </si>
  <si>
    <t>Komunikace</t>
  </si>
  <si>
    <t>Informační a komunikační technologie</t>
  </si>
  <si>
    <t>Ostatní akce</t>
  </si>
  <si>
    <t>z toho pro:</t>
  </si>
  <si>
    <t xml:space="preserve">   TJ Spartak Velká Bíteš  </t>
  </si>
  <si>
    <t>z toho dotace a příspěvky pro:</t>
  </si>
  <si>
    <t xml:space="preserve">    -Bítešský hudební půlkruh 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</si>
  <si>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</si>
  <si>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</si>
  <si>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</si>
  <si>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</si>
  <si>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-Svaz zdrav. post. civiliz. chorobami, ZO V. Bíteš </t>
  </si>
  <si>
    <t xml:space="preserve">    -Moravský rybářský svaz </t>
  </si>
  <si>
    <t xml:space="preserve">    -Český svaz chovatelů </t>
  </si>
  <si>
    <t xml:space="preserve">    -Myslivecké sdružení </t>
  </si>
  <si>
    <t xml:space="preserve">    -Kynologický klub</t>
  </si>
  <si>
    <t>Místní části - výdaje vyčleněné k rozdělení pro osadní výbory</t>
  </si>
  <si>
    <t xml:space="preserve">                                                  Město Velká Bíteš</t>
  </si>
  <si>
    <t>53 - Bezpečnost a veřejný pořádek</t>
  </si>
  <si>
    <t>Městská policie - provozní výdaje</t>
  </si>
  <si>
    <t xml:space="preserve"> - pro Polikliniku V. Bíteš na DPS - z MPSV (UZ 13305)</t>
  </si>
  <si>
    <t xml:space="preserve"> - pro Polikliniku V. Bíteš na DD - z MPSV (UZ 13305)</t>
  </si>
  <si>
    <t xml:space="preserve">uhrazené splátky dlouhod. přijatých půjčených prostředků  </t>
  </si>
  <si>
    <t>operace z peněž.účtů org.nemající charakter příjmů a výdajů</t>
  </si>
  <si>
    <t>Provoz veřejné  silniční dopravy – dopravní obslužnost</t>
  </si>
  <si>
    <t>Příspěvek DSO Svazku vod. a kan. Žďársko (na obyvatele)</t>
  </si>
  <si>
    <t>Příspěvek DSO Svazu VaK Ivančice (na obyvatele)</t>
  </si>
  <si>
    <t>Odvádění a čištění odpadních vod – opr., čišť. kanal. vpustí</t>
  </si>
  <si>
    <t>Mateřská škola Velká Bíteš, Masarykovo nám. 86, přísp. org. (MŠ I)</t>
  </si>
  <si>
    <t>Mateřská škola Velká Bíteš, U Stadionu 538, přísp. org. (MŠ II)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</si>
  <si>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</si>
  <si>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</si>
  <si>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</si>
  <si>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Ost. zálež. kultury – kulturní akce a ostatní výdaje na kulturu</t>
  </si>
  <si>
    <t xml:space="preserve">   TJ Sokol Velká Bíteš</t>
  </si>
  <si>
    <t xml:space="preserve">   Bítešský spolek vytrvalostních sportů</t>
  </si>
  <si>
    <t>Využití vol. času dětí a mládeže – dět. hřiště vč. Tyršova</t>
  </si>
  <si>
    <t>Poliklinika Velká Bíteš, přísp. org.</t>
  </si>
  <si>
    <t>Všeobecná ambulantní péče – přísp. na provoz</t>
  </si>
  <si>
    <t>Všeobecná ambulantní péče – přísp. na odpisy</t>
  </si>
  <si>
    <t>Bytové hospodářství - výdaje v souvislosti s nájmy bytů</t>
  </si>
  <si>
    <t>Nebytové hosp.- výdaje v souvislosti s nájmy nebytových prostor</t>
  </si>
  <si>
    <t>Pohřebnictví – provozní výdaje vč. ost. osobních výdajů</t>
  </si>
  <si>
    <t xml:space="preserve">   - výkupy nemovitostí </t>
  </si>
  <si>
    <t>Provoz sběrného dvora (fa z TS)</t>
  </si>
  <si>
    <t>Sběr a svoz komunálního odpadu - poplatky za vyúč. SIPO</t>
  </si>
  <si>
    <t>Sběr a svoz kom. odpadů – svoz a likvidace bioodpadů (fa z TS)</t>
  </si>
  <si>
    <t xml:space="preserve"> - převod dotace z Kraje Vysočina - z MPSV (UZ 13305)</t>
  </si>
  <si>
    <t xml:space="preserve"> - převod dotace z Kraje Vysočina - prostředky kraje (UZ 053)</t>
  </si>
  <si>
    <t>Požární ochrana vč. pojištění zásah. jednotky</t>
  </si>
  <si>
    <t>Činnost místní správy – poskytování věcných darů starostou</t>
  </si>
  <si>
    <t>Čin. míst. správy – náklady na progr. vybavení a výpočetní techniku</t>
  </si>
  <si>
    <t>Konektivita k internetu a podp.a rozvoj web.stránek města a jeho org.</t>
  </si>
  <si>
    <t>Telefonní služby - pevné i mobilní telefony, pronájem ústředny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</si>
  <si>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</si>
  <si>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</si>
  <si>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</si>
  <si>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</si>
  <si>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</si>
  <si>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</si>
  <si>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</si>
  <si>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</si>
  <si>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-ostatní subjekty dle žádosti</t>
  </si>
  <si>
    <t xml:space="preserve"> -NZZ domácí ošetřovatelská péče</t>
  </si>
  <si>
    <t xml:space="preserve"> -Diecézní charita Brno - obl.charita Třebíč</t>
  </si>
  <si>
    <t>Opravy, investice samostatně vyčleněné</t>
  </si>
  <si>
    <t>Metropolitní síť města (provoz MAN, pokládka při rekon.ulic,</t>
  </si>
  <si>
    <t>napojení a zakončení v objektech města)</t>
  </si>
  <si>
    <t>úroky z úvěru - odkup pozemků na Babinci + infrastruktura</t>
  </si>
  <si>
    <t xml:space="preserve"> -Domov bez zámku Náměšť nad Oslavou, p. o.</t>
  </si>
  <si>
    <t>ZUŠ – příspěvek na provoz</t>
  </si>
  <si>
    <t>sdílené daně celk</t>
  </si>
  <si>
    <t xml:space="preserve">   - ostatní členské příspěvky</t>
  </si>
  <si>
    <t>daň z hazardních her</t>
  </si>
  <si>
    <t>Neinvestiční transfery přijaté ze státního rozpočtu</t>
  </si>
  <si>
    <t xml:space="preserve"> - pro Polikliniku V. Bíteš na DPS - prostředky kraje (UZ 053)</t>
  </si>
  <si>
    <t xml:space="preserve"> - pro Polikliniku V. Bíteš na DD - prostředky kraje (UZ 053)</t>
  </si>
  <si>
    <t>Investiční transfery přijaté ze státního rozpočtu</t>
  </si>
  <si>
    <t xml:space="preserve">     -  od KB (sníž.energ.nároč.budov ZŠ VB+okruž.křižovatka)</t>
  </si>
  <si>
    <t xml:space="preserve">     -  od KB (infrastruktura na Babinci)</t>
  </si>
  <si>
    <t>Základní škola – příspěvek na provoz</t>
  </si>
  <si>
    <t>Základní škola – příspěvek na odpisy</t>
  </si>
  <si>
    <t xml:space="preserve">    -SDH Velká Bíteš</t>
  </si>
  <si>
    <t xml:space="preserve">   Kung Fu Akademie, pobočka Velká Bíteš</t>
  </si>
  <si>
    <t>Ost. činnosti, ostatní příspěvky a dary</t>
  </si>
  <si>
    <t xml:space="preserve"> -Diecézní charita Brno - obl.charita Žďár nad Sázavou</t>
  </si>
  <si>
    <t>Technická a dopravní infrastruktura</t>
  </si>
  <si>
    <t>Budovy</t>
  </si>
  <si>
    <t>ZŠ Tišnovská 116 - rekonstrukce a dostavba</t>
  </si>
  <si>
    <t>Částka k rozděle-</t>
  </si>
  <si>
    <t>ní na invest.akce</t>
  </si>
  <si>
    <t>Vyhotovila: Pokorná</t>
  </si>
  <si>
    <t xml:space="preserve">     -  od KB (infrastruktura na Babinci II. etapa)</t>
  </si>
  <si>
    <t xml:space="preserve">úroky z úvěru - revitalizace ZŠ Tišnovská 115 </t>
  </si>
  <si>
    <t>úroky z úvěru - infrastruktura na Babinci 2. etapa</t>
  </si>
  <si>
    <t xml:space="preserve">     -  od České spoř. (Revitalizace ZŠ Tišnovská 115)</t>
  </si>
  <si>
    <t>Péče o veřejnou zeleň</t>
  </si>
  <si>
    <t>Péče o vzhled obce</t>
  </si>
  <si>
    <t xml:space="preserve">U samostatně vyčleněných investičních akcí pro místní části se stanovuje tento postup: </t>
  </si>
  <si>
    <t>daň z příjmů fyzických osob ze záv.činnosti - platí zaměstnavatel</t>
  </si>
  <si>
    <t>daň z příjmů fyzických osob - platí poplatník</t>
  </si>
  <si>
    <t xml:space="preserve">daň z příjmů fyzických osob z kapitálových výnosů  </t>
  </si>
  <si>
    <t>daň z příjmů právnických osob</t>
  </si>
  <si>
    <t>daň z příjmů právnických osob za obce</t>
  </si>
  <si>
    <t>daň z přidané hodnoty</t>
  </si>
  <si>
    <t>odvody za odnětí ze ZPF</t>
  </si>
  <si>
    <t xml:space="preserve">poplatek za užívání veřejného prostranství </t>
  </si>
  <si>
    <t>příjmy z úhrad za dobývání nerostů a poplatky za geologické práce</t>
  </si>
  <si>
    <t>lesní hospodářství - přičlenění honebních pozemků</t>
  </si>
  <si>
    <t>lesní hospodářství - příjmy z pronájmu pozemků</t>
  </si>
  <si>
    <t>lesní hospodářství - podíl na výsledku hospodaření</t>
  </si>
  <si>
    <t>ostatní služby - příjmy z pronájmu reklamních zařízení</t>
  </si>
  <si>
    <t>ostatní záležitosti pozemních komunikací - příjem z parkovacích karet</t>
  </si>
  <si>
    <t>ZUŠ - odvod z odpisů</t>
  </si>
  <si>
    <t>činnosti knihovnické - příjmy</t>
  </si>
  <si>
    <t>činnost muzeí - příjmy</t>
  </si>
  <si>
    <t>IC a KK - Kulturní dům - odvod z odpisů</t>
  </si>
  <si>
    <t>Poliklinika - všeobecná ambulantní péče - odvod z odpisů</t>
  </si>
  <si>
    <t>bytové hospodářství - ostatní  příjmy z vlastní činnosti - služby k vyúčtování</t>
  </si>
  <si>
    <t>bytové hospodářství - příjmy z pronájmu ostatních nemovitostí</t>
  </si>
  <si>
    <t>nebyt.hospodářství - ostatní příjmy z vlastní činnosti - služby k vyúčtování</t>
  </si>
  <si>
    <t>nebyt.hospodářství - příjmy z pronájmu - převody z Polikliniky</t>
  </si>
  <si>
    <t>nebyt.hospodářství - přijaté pojistné náhrady</t>
  </si>
  <si>
    <t xml:space="preserve">pohřebnictví - úhrada za využívání práva k pohřbívacímu místu </t>
  </si>
  <si>
    <t>komunální služby a úz.rozvoj - příjmy z věcných břemen</t>
  </si>
  <si>
    <t>komunální služby a úz.rozvoj - příjmy z pronájmů pozemků ostatní</t>
  </si>
  <si>
    <t>využívání a zneškod.komun.odpadů - příjmy za separaci odpadů</t>
  </si>
  <si>
    <t>ost.správa v ochraně ŽP - přijaté sankční platby od jiných subj.</t>
  </si>
  <si>
    <t xml:space="preserve">činnost místní správy - hlášení místním rozhlasem </t>
  </si>
  <si>
    <t xml:space="preserve">činnost místní správy - ostatní nedaňové příjmy </t>
  </si>
  <si>
    <t>ostatní nedaňové příjmy - příjmy z úroků</t>
  </si>
  <si>
    <t>komunální služby a úz.rozvoj - příjmy z prodeje pozemků</t>
  </si>
  <si>
    <t>Neinvestiční transfery přijaté ze všeobecné pokladní správy SR</t>
  </si>
  <si>
    <t>neinv.přijaté transfery ze SR v rámci souhrnného dotačního  vztahu</t>
  </si>
  <si>
    <t>změna stavu krát.peněžních prostředků na bankovních účtech</t>
  </si>
  <si>
    <t>MŠ I - projekt KDOTANCUJENEZLOBÍ - ANI VE ŠKOLCE - úhrada faktur</t>
  </si>
  <si>
    <t>MŠ II - projekt KDOTANCUJENEZLOBÍ - ANI VE ŠKOLCE - úhrada faktur</t>
  </si>
  <si>
    <t>úroky z úvěru - sníž.energet.náročnosti budov ZŠ + okruž.křižovatka</t>
  </si>
  <si>
    <t>Udržitelnost dotačních projektů - monitorovací zprávy, vyhodnocení apod.</t>
  </si>
  <si>
    <t>Příprava plánu investic – projektové dokumentace, investiční záměry</t>
  </si>
  <si>
    <t>(Nevyčerpané prostředky vyčleněné pro místní části v předchozích letech se budou převádět do dalšího roku.)</t>
  </si>
  <si>
    <t xml:space="preserve"> - NVNK ul. Rajhradská</t>
  </si>
  <si>
    <t>Domov se zvláštním režimem V.Bíteš (DD)</t>
  </si>
  <si>
    <t>ZŠ a prakt.škola (spec.) - odvod z odpisů</t>
  </si>
  <si>
    <t xml:space="preserve"> - z MPSV na výkon sociální práce</t>
  </si>
  <si>
    <t>(k 30.9. )předb.</t>
  </si>
  <si>
    <t>521 - Ochrana obyvatelstva</t>
  </si>
  <si>
    <t>(vč.RO) k 30.9.</t>
  </si>
  <si>
    <t xml:space="preserve">      - mzdové a ostat.osobní výdaje 0,-</t>
  </si>
  <si>
    <t>Domov důchodců – příspěvek na odpisy</t>
  </si>
  <si>
    <t>Domov důchodců - odvod z odpisů</t>
  </si>
  <si>
    <t>bytové hosp.-příjmy z prodeje ostatních nemovitostí a jejich částí</t>
  </si>
  <si>
    <r>
      <t>Ostatní činnosti jinde nezař. -</t>
    </r>
    <r>
      <rPr>
        <b/>
        <sz val="6.5"/>
        <rFont val="Arial"/>
        <family val="2"/>
      </rPr>
      <t xml:space="preserve"> rezerva</t>
    </r>
  </si>
  <si>
    <t>komunální služby a úz.rozvoj - příjmy z pronájmu plynofikace</t>
  </si>
  <si>
    <t>Neinvestiční přijaté transfery od Kraje Vysočina</t>
  </si>
  <si>
    <t xml:space="preserve"> - dar na zabezpečování vzdělávání</t>
  </si>
  <si>
    <t>Investiční přijaté transfery od Kraje Vysočina</t>
  </si>
  <si>
    <t xml:space="preserve">     -  od KB (Revitalizace ZŠ Tišnovská 115)-překlen.</t>
  </si>
  <si>
    <t>vč.prostř.z daru</t>
  </si>
  <si>
    <t>od kraje</t>
  </si>
  <si>
    <t xml:space="preserve">   FC PBS Velká Biteš </t>
  </si>
  <si>
    <r>
      <t xml:space="preserve">Ost.soc.péče a pomoc ost.skupinám obyvatelstva - </t>
    </r>
    <r>
      <rPr>
        <b/>
        <sz val="6.5"/>
        <rFont val="Arial CE"/>
        <family val="2"/>
      </rPr>
      <t>Seniortaxi</t>
    </r>
  </si>
  <si>
    <t>MŠ I - finanční vypořádání min.let-vratka dotace Potrav.pomoc</t>
  </si>
  <si>
    <t>MŠ II - finanční vypořádání min.let-vratka dotace Potrav.pomoc</t>
  </si>
  <si>
    <t>EZS a MKDS - provozní výdaje + rozšíření</t>
  </si>
  <si>
    <t>vč.kinematografu</t>
  </si>
  <si>
    <t>poplatek z pobytu</t>
  </si>
  <si>
    <t>činnost stavebních úřadů-přijaté sankční platby</t>
  </si>
  <si>
    <t>činnost stavebních úřadů-přijaté náhrady nákladů řízení</t>
  </si>
  <si>
    <t>mateřské školy - odvod z odpisů MŠ I</t>
  </si>
  <si>
    <t>mateřské školy - odvod z odpisů MŠ II</t>
  </si>
  <si>
    <t>bytové hospodářství - přeplatky energií</t>
  </si>
  <si>
    <t>nebyt.hospodářství - přeplatky energií</t>
  </si>
  <si>
    <t>komunální služby a úz.rozvoj - ost.přísp.a náhrady - GP, kolky</t>
  </si>
  <si>
    <t>Bezpečnost a veřejný pořádek - přijaté sankční platby - pokuty MP</t>
  </si>
  <si>
    <t>ost.příspěvky a náhrady - přefakturace pojistného - TS, BD</t>
  </si>
  <si>
    <t>nebytové hosp.-příjmy z prodeje ostatních nemovitostí (čp 65 Mihal)</t>
  </si>
  <si>
    <t>splátky celkem</t>
  </si>
  <si>
    <t>ZŠ - převod dotace od kraje na Potravinovou pomoc dětem</t>
  </si>
  <si>
    <t xml:space="preserve">   ABIC Tec s.r.o. - NoMen Run - ženský štafetový závod</t>
  </si>
  <si>
    <r>
      <rPr>
        <b/>
        <sz val="6.5"/>
        <rFont val="Arial"/>
        <family val="2"/>
      </rPr>
      <t>Ostatní sport. činnost</t>
    </r>
    <r>
      <rPr>
        <sz val="6.5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</si>
  <si>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6.5"/>
        <rFont val="Arial"/>
        <family val="2"/>
      </rPr>
      <t>- podpora organizací v této oblasti</t>
    </r>
  </si>
  <si>
    <t>Finanční pomoc postiženým dětem</t>
  </si>
  <si>
    <t>Krizová opatření</t>
  </si>
  <si>
    <t xml:space="preserve">    - z toho mzdové a ostat.osobní výdaje 0,-</t>
  </si>
  <si>
    <t>Ost. zálež. kultury – SPOZ včetně ost.os.výdajů</t>
  </si>
  <si>
    <t>Inženýrské sítě Pod Babincem a K Mlýnům</t>
  </si>
  <si>
    <t>Ul.Rajhradská - chodníky, VO, dešťová kanalizace</t>
  </si>
  <si>
    <t>Památky - celkové výdaje na opravy</t>
  </si>
  <si>
    <t>Rekonstrukce ul. Tyršova</t>
  </si>
  <si>
    <t>Chodník v m.č. Ludvíkov</t>
  </si>
  <si>
    <t>zimní stadion - opravy a údržba, pronájem kontejner.WC</t>
  </si>
  <si>
    <t>fotbalový stadion - provozní výdaje</t>
  </si>
  <si>
    <t>dlouhodobé přijaté půjčené prostředky</t>
  </si>
  <si>
    <t>Rekonstrukce ulice Pod Hradbami</t>
  </si>
  <si>
    <t>Pořízení dopravního automobilu JSDH</t>
  </si>
  <si>
    <t xml:space="preserve">    - z toho mzdové a ostat.osobní výdaje 1 850 tis.</t>
  </si>
  <si>
    <t xml:space="preserve">    - z toho mzdové a ostat.osobní výdaje 100 tis.</t>
  </si>
  <si>
    <t>přísp.na vybudování infrastruktury Rajhradská</t>
  </si>
  <si>
    <t>Technická a dopravní infrastruktura U Stadionu 1.etapa</t>
  </si>
  <si>
    <t xml:space="preserve"> - NVNK - V.Bíteš 14 BD U Stadionu vč.ul.Tyršova</t>
  </si>
  <si>
    <t>Městský park U Stadionu</t>
  </si>
  <si>
    <t xml:space="preserve">    - vratky přeplatků nájemníkům</t>
  </si>
  <si>
    <t xml:space="preserve">   - výkupy nemovitostí - splátka za pozemky u Stadionu (do r.22)</t>
  </si>
  <si>
    <t>Odstranění vad na chodnících a přechodech ve V.Bíteši</t>
  </si>
  <si>
    <t>Parkovací plochy u MŠ U Stadionu</t>
  </si>
  <si>
    <t>z úvěru</t>
  </si>
  <si>
    <t>úroky z úvěru - zkapacitnění MŠ Masarykovo nám.86</t>
  </si>
  <si>
    <t>2022</t>
  </si>
  <si>
    <t>příjmy z prodeje nehm.majetku Kraji Vysočina - PD SZ obchvat</t>
  </si>
  <si>
    <t xml:space="preserve"> - z MMR na Zkapacit.obj.MŠ VB Masarykovo nám. 86</t>
  </si>
  <si>
    <t xml:space="preserve"> - z MMR-EU na Zkapacit.obj.MŠ VB Masarykovo nám. 86</t>
  </si>
  <si>
    <t xml:space="preserve"> - ze SZIF na přístavbu schodiště MŠ U Stadionu</t>
  </si>
  <si>
    <t>z dotace</t>
  </si>
  <si>
    <t>IC a KK - příspěvek pro MC Bítešáček a NS Bítešan</t>
  </si>
  <si>
    <t>Pohřebnictví - oprava hřbitovů</t>
  </si>
  <si>
    <t xml:space="preserve"> - převod dotace z MPSV - zmírnění dopadů COVID-19</t>
  </si>
  <si>
    <t>Volby do zastupitelstev obcí</t>
  </si>
  <si>
    <t xml:space="preserve"> - z Min.vnitra na dopravní automobil pro JSDH</t>
  </si>
  <si>
    <t>odchodné uvolněným zastupitelům</t>
  </si>
  <si>
    <t xml:space="preserve">   Tenisový club města Velká Bíteš</t>
  </si>
  <si>
    <t xml:space="preserve">   Tělovýchovná jednota Favorit Brno</t>
  </si>
  <si>
    <t xml:space="preserve"> -DIMATEX CS, spol. s r.o. - kontejnery na sběr šatstva</t>
  </si>
  <si>
    <t xml:space="preserve"> - rezerva na splátku úvěru (bude nižší dotace na MŠ)</t>
  </si>
  <si>
    <t>rozhodnutí</t>
  </si>
  <si>
    <t>dotace v R ve výši dle</t>
  </si>
  <si>
    <t>Městský park Babinec</t>
  </si>
  <si>
    <t xml:space="preserve"> - ČOV - hrubé čištění, zpětná klapka</t>
  </si>
  <si>
    <t xml:space="preserve"> - RVRK ul. Hybešova</t>
  </si>
  <si>
    <t>přísp.na vybudování infrastruktury Strojní, Na Vyhlídce</t>
  </si>
  <si>
    <t>příjmy z věcných břemen - metropolitní síť</t>
  </si>
  <si>
    <t>příjmy z prodeje ost.dlouh.majetku - metropolitní síť</t>
  </si>
  <si>
    <t xml:space="preserve"> - NV Pod Babincem</t>
  </si>
  <si>
    <t>Náhrada ubytování v Lánicích 42 (buňky)</t>
  </si>
  <si>
    <t xml:space="preserve">      - mzdové a ostat.osobní výdaje 1 420 tis.</t>
  </si>
  <si>
    <t xml:space="preserve">    - z toho mzdové a ostat.osobní výdaje 170 tis.</t>
  </si>
  <si>
    <t>Kronika</t>
  </si>
  <si>
    <t xml:space="preserve">    - z toho mzdové a ostat.osobní výdaje  750 tis.</t>
  </si>
  <si>
    <r>
      <rPr>
        <b/>
        <sz val="8"/>
        <rFont val="Arial"/>
        <family val="2"/>
      </rPr>
      <t>Ostatní sport. činnost</t>
    </r>
    <r>
      <rPr>
        <sz val="8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</si>
  <si>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8"/>
        <rFont val="Arial"/>
        <family val="2"/>
      </rPr>
      <t>- podpora organizací v této oblasti</t>
    </r>
  </si>
  <si>
    <r>
      <t xml:space="preserve">Ost.soc.péče a pomoc ost.skupinám obyvatelstva - </t>
    </r>
    <r>
      <rPr>
        <b/>
        <sz val="8"/>
        <rFont val="Arial CE"/>
        <family val="2"/>
      </rPr>
      <t>Seniortaxi</t>
    </r>
  </si>
  <si>
    <r>
      <t>Ostatní činnosti jinde nezař. -</t>
    </r>
    <r>
      <rPr>
        <b/>
        <sz val="8"/>
        <rFont val="Arial"/>
        <family val="2"/>
      </rPr>
      <t xml:space="preserve"> rezerva</t>
    </r>
  </si>
  <si>
    <t>v Kč</t>
  </si>
  <si>
    <t>přísp.na pořízení dopravního automobilu pro JSDH</t>
  </si>
  <si>
    <t>Částka</t>
  </si>
  <si>
    <t xml:space="preserve"> třídou 8 - financování</t>
  </si>
  <si>
    <t>Základní škola a Praktická škola Velká Bíteš, přísp. org. (ZŠaPŠ)</t>
  </si>
  <si>
    <t>ZŠaPŠ - příspěvek na provoz vč.prostředků z daru od kraje</t>
  </si>
  <si>
    <t>ZŠaPŠ - příspěvek na odpisy</t>
  </si>
  <si>
    <t>Veřejné osvětlení v ul. Karlov</t>
  </si>
  <si>
    <t>Návrh usnesení:</t>
  </si>
  <si>
    <t>včetně závazných ukazatelů dle § 12 zák. č. 250/2000 Sb., o rozpočtových pravidlech</t>
  </si>
  <si>
    <t>územních rozpočtů, ve znění pozdějších předpisů.</t>
  </si>
  <si>
    <t>odpovědnost: odbor finanční</t>
  </si>
  <si>
    <t>řešitel: Pokorná Věra</t>
  </si>
  <si>
    <t xml:space="preserve">                                                  Návrh rozpočtu  na rok 2023 - pracovní materiál</t>
  </si>
  <si>
    <t>2023</t>
  </si>
  <si>
    <t>poplatek za odnětí pozemků</t>
  </si>
  <si>
    <t>ost.záležitosti pozem.komunikací-přijaté pojistné náhrady</t>
  </si>
  <si>
    <t>přefakturace energií - rekonstrukce MŠ Masaryk.nám.86</t>
  </si>
  <si>
    <t>kulturní a histor.povědomí-přijaté pojistné náhrady-křížek Březka</t>
  </si>
  <si>
    <t>ost.sportovní činnost - vratka nevyčerpané dotace z roku 2021</t>
  </si>
  <si>
    <t>nebyt.hospodářství - příjmy z pronájmu ostat.nemovitostí vč.kotelen</t>
  </si>
  <si>
    <t>veřejné osvětlení - přeplatky energií</t>
  </si>
  <si>
    <t>činnost místní správy - příspěvky a náhrady - přefakturace, dbp</t>
  </si>
  <si>
    <t>ost.neidentifikované příjmy, mylné platby</t>
  </si>
  <si>
    <t>fin.vypořádání - dod.č.2 a 3 Sml.o přísp.SVK Žďársko - Košíkov nov.vod.</t>
  </si>
  <si>
    <t>finanční vypořádání min.let - vratka dotace z OP VVV MŠ I</t>
  </si>
  <si>
    <t>finanční vypořádání min.let - vratka dotace z OP VVV MŠ II</t>
  </si>
  <si>
    <t>přísp.na vybudování parkovacího stání</t>
  </si>
  <si>
    <t>přísp.na infrastrukturu Pod Babincem</t>
  </si>
  <si>
    <t>přísp.na NV Malá Strana (přísp. SVK Žďársko)</t>
  </si>
  <si>
    <t>přísp.na NVNK Pod Spravedlností (přísp. SVK Žďársko)</t>
  </si>
  <si>
    <t>přísp.na vybudování infrastruktury U Stadionu</t>
  </si>
  <si>
    <t xml:space="preserve"> - neúčelový příspěvek ke zmírnění negativních dopadů na daňové příjmy obcí</t>
  </si>
  <si>
    <t xml:space="preserve"> - dotace na volby do zastupitelstva obcí</t>
  </si>
  <si>
    <t xml:space="preserve"> - z MMR na Zkapacit.obj.MŠ VB Masarykovo nám.86</t>
  </si>
  <si>
    <t xml:space="preserve"> - z MMR-EU na Zkapacit.obj.MŠ VB Masarykovo nám.86</t>
  </si>
  <si>
    <t>Neinvestiční přijaté transfery od obcí</t>
  </si>
  <si>
    <t xml:space="preserve"> - od obcí za projednávání přestupků</t>
  </si>
  <si>
    <t xml:space="preserve"> - dotace pro MŠ U Stad. - Projekt El.služby MŠ Velká Bíteš</t>
  </si>
  <si>
    <t xml:space="preserve"> - pro ZŠ OP Potravinová pomoc dětem</t>
  </si>
  <si>
    <t xml:space="preserve"> - pro ZŠaPŠ OP Potravinová pomoc dětem</t>
  </si>
  <si>
    <t>Investiční transfery přijaté ze státních fondů</t>
  </si>
  <si>
    <t xml:space="preserve"> - z MMR na akustické úpravy tělocvičny ZŠ Sadová</t>
  </si>
  <si>
    <t xml:space="preserve"> - dotace z FV - Obnova venkova - Garáž pro SDH Holubí Zhoř</t>
  </si>
  <si>
    <t xml:space="preserve"> - dotace pro ZUŠ na hudební nástroj</t>
  </si>
  <si>
    <t xml:space="preserve"> - dotace z FV Bezpečná silnice 2022 - autobus.čekárny ul. Vlkovská, Na Valech</t>
  </si>
  <si>
    <t xml:space="preserve"> - v tom: zapojení rezervy Ul.Rajhradská 7 800 tis.</t>
  </si>
  <si>
    <t xml:space="preserve">               zapojení rezervy Úpravy okolí MŠ Masaryk.nám. 2 000 tis.</t>
  </si>
  <si>
    <t xml:space="preserve">               zůstatek na bankovním účtu soc.fondu 600 tis.</t>
  </si>
  <si>
    <t xml:space="preserve"> - úvěr od KB na Zkapacitnění MŠ a infrastr.U Stadionu</t>
  </si>
  <si>
    <t xml:space="preserve">     -  od KB (Zkapacitnění MŠ VB Masaryk.nám.86 a infr.U Stadionu)</t>
  </si>
  <si>
    <t>MŠ II - převod dotace od kraje ne El.služby MŠ V.Bíteš</t>
  </si>
  <si>
    <t>Základní škola a Praktická škola Velká Bíteš, přísp. org. (ZŠ a PŠ)</t>
  </si>
  <si>
    <t>ZŠ a PŠ - příspěvek na provoz vč.prostředků z daru od kraje</t>
  </si>
  <si>
    <t>ZŠ a PŠ - příspěvek na odpisy</t>
  </si>
  <si>
    <t>ZŠ a PŠ - převod dotace od kraje na Potravinovou pomoc dětem</t>
  </si>
  <si>
    <t>ZUŠ - převod dotace od Kraje na hudební nástroj</t>
  </si>
  <si>
    <t xml:space="preserve">    -dar na schodišťovou plošinu</t>
  </si>
  <si>
    <t xml:space="preserve">    -Lesní klub Pecka, z.s.</t>
  </si>
  <si>
    <t xml:space="preserve">    -ZŠ Lípa, z.s.</t>
  </si>
  <si>
    <t>?</t>
  </si>
  <si>
    <t>5 167 obyv.x16</t>
  </si>
  <si>
    <t>čsú 5 167 obyv.</t>
  </si>
  <si>
    <t>Volba prezidenta</t>
  </si>
  <si>
    <t>úroky z úvěru - přístavba soc.zař.a stav.úpravy KD V.Bíteš</t>
  </si>
  <si>
    <r>
      <rPr>
        <b/>
        <sz val="6.5"/>
        <rFont val="Arial"/>
        <family val="2"/>
      </rPr>
      <t>Březka</t>
    </r>
    <r>
      <rPr>
        <sz val="6.5"/>
        <rFont val="Arial"/>
        <family val="2"/>
      </rPr>
      <t xml:space="preserve"> - odhad podílu na rok 2023                 Kč 498.000,00</t>
    </r>
  </si>
  <si>
    <r>
      <rPr>
        <b/>
        <sz val="6.5"/>
        <rFont val="Arial"/>
        <family val="2"/>
      </rPr>
      <t>Holubí Zhoř</t>
    </r>
    <r>
      <rPr>
        <sz val="6.5"/>
        <rFont val="Arial"/>
        <family val="2"/>
      </rPr>
      <t xml:space="preserve"> - odhad podílu na rok 2023         Kč 713.000,00</t>
    </r>
  </si>
  <si>
    <r>
      <rPr>
        <b/>
        <sz val="6.5"/>
        <rFont val="Arial"/>
        <family val="2"/>
      </rPr>
      <t>Jindřichov</t>
    </r>
    <r>
      <rPr>
        <sz val="6.5"/>
        <rFont val="Arial"/>
        <family val="2"/>
      </rPr>
      <t xml:space="preserve"> - odhad podílu na rok 2023           Kč 350.000,00</t>
    </r>
  </si>
  <si>
    <r>
      <rPr>
        <b/>
        <sz val="6.5"/>
        <rFont val="Arial"/>
        <family val="2"/>
      </rPr>
      <t>Košíkov</t>
    </r>
    <r>
      <rPr>
        <sz val="6.5"/>
        <rFont val="Arial"/>
        <family val="2"/>
      </rPr>
      <t xml:space="preserve"> - odhad podílu na rok 2023                Kč 870.000,00</t>
    </r>
  </si>
  <si>
    <r>
      <rPr>
        <b/>
        <sz val="6.5"/>
        <rFont val="Arial"/>
        <family val="2"/>
      </rPr>
      <t>Ludvíkov</t>
    </r>
    <r>
      <rPr>
        <sz val="6.5"/>
        <rFont val="Arial"/>
        <family val="2"/>
      </rPr>
      <t xml:space="preserve"> - odhad podílu na rok 2023              Kč 184.000,00</t>
    </r>
  </si>
  <si>
    <r>
      <rPr>
        <b/>
        <sz val="6.5"/>
        <rFont val="Arial"/>
        <family val="2"/>
      </rPr>
      <t>Bezděkov</t>
    </r>
    <r>
      <rPr>
        <sz val="6.5"/>
        <rFont val="Arial"/>
        <family val="2"/>
      </rPr>
      <t xml:space="preserve"> - odhad podílu na rok 2023            Kč 305.000,00</t>
    </r>
  </si>
  <si>
    <r>
      <rPr>
        <b/>
        <sz val="6.5"/>
        <rFont val="Arial"/>
        <family val="2"/>
      </rPr>
      <t>Jáchymov</t>
    </r>
    <r>
      <rPr>
        <sz val="6.5"/>
        <rFont val="Arial"/>
        <family val="2"/>
      </rPr>
      <t xml:space="preserve"> - odhad podílu na rok 2023           Kč 417.000,00</t>
    </r>
  </si>
  <si>
    <r>
      <rPr>
        <b/>
        <sz val="6.5"/>
        <rFont val="Arial"/>
        <family val="2"/>
      </rPr>
      <t>Pánov</t>
    </r>
    <r>
      <rPr>
        <sz val="6.5"/>
        <rFont val="Arial"/>
        <family val="2"/>
      </rPr>
      <t xml:space="preserve"> - odhad podílu na rok 2023                   Kč    72.000,00</t>
    </r>
  </si>
  <si>
    <r>
      <rPr>
        <b/>
        <sz val="6.5"/>
        <rFont val="Arial"/>
        <family val="2"/>
      </rPr>
      <t>Jestřabí</t>
    </r>
    <r>
      <rPr>
        <sz val="6.5"/>
        <rFont val="Arial"/>
        <family val="2"/>
      </rPr>
      <t xml:space="preserve"> - odhad podílu na rok 2023               Kč 175.000,00</t>
    </r>
  </si>
  <si>
    <t xml:space="preserve"> - NV Malá strana</t>
  </si>
  <si>
    <t xml:space="preserve"> - NVNK Pod Spravedlností</t>
  </si>
  <si>
    <t xml:space="preserve"> - RVRK ul. Pod Hradbami</t>
  </si>
  <si>
    <t>spl.SVK na 3 roky (22,23,24)</t>
  </si>
  <si>
    <t>JV obchvat</t>
  </si>
  <si>
    <t>Otočka BUS Jestřabí (podíl mč 1 237 500,- spl.do r.2029)</t>
  </si>
  <si>
    <t>Úprava polní cesty Lánice - PBS</t>
  </si>
  <si>
    <t>Ul. Tišnovská - přechod pro chodce a prodl.chodníku</t>
  </si>
  <si>
    <t>Babinec - úpravy komunikací</t>
  </si>
  <si>
    <t>Chobůtky - chodník a plot</t>
  </si>
  <si>
    <t>Okružní křižovatka Kpt. Jaroše</t>
  </si>
  <si>
    <t>Přechod pro chodce Karlov vč.osvětlení</t>
  </si>
  <si>
    <t>Autobusové čekárny V.Bíteš ul. Vlkovská, Na Valech</t>
  </si>
  <si>
    <t>Technická a dopravní infrastruktura U Stadionu-2.etapa</t>
  </si>
  <si>
    <t>Rekon.vnější kanalizace u Kulturního domu VB</t>
  </si>
  <si>
    <t>Zkapacitnění MŠ V.Bíteš, Mas.nám. 86 (dotač.akce)</t>
  </si>
  <si>
    <t>Stavební úpravy Masarykovo nám.86 (uliční část)</t>
  </si>
  <si>
    <t>Přístavba soc.zařízení a stavební úpravy Kulturního domu V.Bíteš</t>
  </si>
  <si>
    <t>Rekonstrukce KD v Bezděkově</t>
  </si>
  <si>
    <t>Garáž pro SDH Holubí Zhoř (dotace z FV)</t>
  </si>
  <si>
    <t>Náhradní prostory - MŠ Masarykovo nám. 86</t>
  </si>
  <si>
    <t xml:space="preserve">Fotbalový stadion ve V.Bíteši </t>
  </si>
  <si>
    <t>Dětské a workoutové hřiště ul.Družstevní</t>
  </si>
  <si>
    <t>Úpravy okolí MŠ U Stadionu</t>
  </si>
  <si>
    <t>Oplocení a úprava ploch u Domova důchodců ul. Tyršova</t>
  </si>
  <si>
    <t>Multifunkční hřiště U Stadionu</t>
  </si>
  <si>
    <t>Úpravy okolí MŠ Masarykovo nám.86</t>
  </si>
  <si>
    <t>příjmy z prodeje pozemků Kraji Vysočina - SZ obchvat</t>
  </si>
  <si>
    <t xml:space="preserve"> - z MMR na přístavbu soc.zařízení a stav.úpravy KD V.Bíteš</t>
  </si>
  <si>
    <t xml:space="preserve">     -  od KB (Přístavba soc.zař.a stav.úpr.KD VB)</t>
  </si>
  <si>
    <t xml:space="preserve"> - z MMR-IROP Výstavba chodníku Rajhradská-Jihlavská VB</t>
  </si>
  <si>
    <t xml:space="preserve"> - úvěr od KB Přístavba soc.zař.a stav.úpravy KD VB</t>
  </si>
  <si>
    <t>končí 31.12.23</t>
  </si>
  <si>
    <t>skončil 31.12.22</t>
  </si>
  <si>
    <t>Zvýšení bezpečnosti ICT Velká Bíteš (dotace z FV 150 tis.)</t>
  </si>
  <si>
    <t>5,5 mil. DZR</t>
  </si>
  <si>
    <t>spl.SVK na 2 roky (22,23)</t>
  </si>
  <si>
    <t>Modernizace učebny CNC na SOŠ Jana Tiraye</t>
  </si>
  <si>
    <t xml:space="preserve"> - dotace na Modernizaci učebny CNC na SOŠ Jana Tiraye</t>
  </si>
  <si>
    <t>Komunikace Na Vyhlídce</t>
  </si>
  <si>
    <t>Mihal??</t>
  </si>
  <si>
    <t>Nadace partnerství - přísp.na projekt Školní zahrada MŠ Lánice</t>
  </si>
  <si>
    <t>Nadace partnerství - přísp.na projekt Výsadba zeleně na sídl.VB</t>
  </si>
  <si>
    <t>Příjem úhrady nákl.na přípravu DZR - PD a souvis.náklady</t>
  </si>
  <si>
    <t>pohřebnictví - přeplatky energií</t>
  </si>
  <si>
    <t>činnost místní správy - přijaté sankční platby</t>
  </si>
  <si>
    <t xml:space="preserve"> - z Min.kultury na regeneraci památek</t>
  </si>
  <si>
    <t xml:space="preserve"> - pro ZŠ a PŠ na projekt Naše zahrada</t>
  </si>
  <si>
    <t xml:space="preserve"> - z FV na Turistická posezení ve Velké Bíteši</t>
  </si>
  <si>
    <t xml:space="preserve"> - na Akceschopnost jednotek požární ochrany obcí 2022</t>
  </si>
  <si>
    <t>ZŠ a PŠ - převod dotace od kraje - Naše zahrada</t>
  </si>
  <si>
    <t>IC a KK - příspěvek na vybavení prostor pro NS Bítešan M.n.86</t>
  </si>
  <si>
    <t xml:space="preserve"> -Myslivecké sdružení</t>
  </si>
  <si>
    <t xml:space="preserve"> -ostatní výdaje</t>
  </si>
  <si>
    <t>v příjmech příspěvek</t>
  </si>
  <si>
    <t>Akustické úpravy učebny žesťových nástrojů v ZUŠ</t>
  </si>
  <si>
    <t>Úpravy okolí Kulturního domu ve Velké Bíteši</t>
  </si>
  <si>
    <t>Turistická posezení ve Velké Bíteši a okolí</t>
  </si>
  <si>
    <t>Školní zahrada-MŠ Lánice-nadační přísp.Nadace partnerství</t>
  </si>
  <si>
    <t>Výsadba zeleně na sídlišti ve VB-nadační přísp.Nadace partner.</t>
  </si>
  <si>
    <t>Lánice 42-demol.a stav.úpravy</t>
  </si>
  <si>
    <t xml:space="preserve">          - z toho mzdové a ostat.osobní výdaje 893 tis.</t>
  </si>
  <si>
    <t>Rozpočet na rok 2023 se schvaluje jako schodkový s tím, že rozdíl mezi příjmy a výdaji je vyrovnán</t>
  </si>
  <si>
    <t xml:space="preserve">                                                  Rozpočet na rok 2023 schválený zastupitelstvem města 12.12.2022</t>
  </si>
  <si>
    <t>43 - Sociální služby a pomoc a spol. čin. v soc.zabezpečení a politice zaměstnanosti</t>
  </si>
  <si>
    <t>521 - Ochrana obyvatelstva - krizová opatření</t>
  </si>
  <si>
    <t>61 - Státní moc, státní správa, územní samospráva a pol. strany</t>
  </si>
  <si>
    <t xml:space="preserve"> - zůstatek na bankovním účtu sociálního fondu 600 tis.</t>
  </si>
  <si>
    <t xml:space="preserve">     -  od KB (Zkapacitnění MŠ VB Masaryk.nám.86 a infr.U Stadionu) - splátka z obdržené dotace</t>
  </si>
  <si>
    <t xml:space="preserve">     -  od KB (Přístavba soc.zař.a stav.úpr.KD VB) - splátka z obdržené dotace</t>
  </si>
  <si>
    <r>
      <rPr>
        <b/>
        <sz val="8"/>
        <rFont val="Arial"/>
        <family val="2"/>
      </rPr>
      <t>Březka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</si>
  <si>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Holubí Zhoř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</si>
  <si>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Jindřichov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</si>
  <si>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Košíkov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</si>
  <si>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Ludvíkov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</si>
  <si>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Bezděkov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</si>
  <si>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Jáchymov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</si>
  <si>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Pánov</t>
    </r>
    <r>
      <rPr>
        <sz val="8"/>
        <rFont val="Arial"/>
        <family val="2"/>
      </rPr>
      <t xml:space="preserve"> - odhad podílu na rok 2023</t>
    </r>
  </si>
  <si>
    <r>
      <rPr>
        <b/>
        <sz val="8"/>
        <rFont val="Arial"/>
        <family val="2"/>
      </rPr>
      <t>Jestřabí</t>
    </r>
    <r>
      <rPr>
        <sz val="8"/>
        <rFont val="Arial"/>
        <family val="2"/>
      </rPr>
      <t xml:space="preserve"> - odhad podílu na rok 2023</t>
    </r>
  </si>
  <si>
    <t>Zastupitelstvo města Velká Bíteš schvaluje rozpočet města Velká Bíteš na rok 2023 v předloženém znění</t>
  </si>
  <si>
    <t>termín: 1.1.2023</t>
  </si>
  <si>
    <t>Zastupitelstvo města Velká Bíteš uděluje radě města souhlas s těmito změnami rozpočtu:</t>
  </si>
  <si>
    <t xml:space="preserve"> - příjem a výplata průtokových dotací pro příspěvkové organizace města </t>
  </si>
  <si>
    <t xml:space="preserve">   úprava příspěvku na odpisy v souvislosti se schváleným odpisovým plánem přísp.organizací, včetně příslušné korekce v příjmech</t>
  </si>
  <si>
    <t xml:space="preserve">   za odvody z odpisů</t>
  </si>
  <si>
    <t>U prostředků vyčleněných pro místní části města se stanovuje jako závazný ukazatel rozpočtu celkový objem prostředků za všechny</t>
  </si>
  <si>
    <t>místní části.</t>
  </si>
  <si>
    <t>Pokud náklady na jednotlivou akci převýší částku vyčleněnou pro danou místní část na daný rok, bude z částky převyšující tuto</t>
  </si>
  <si>
    <t>hodnotu hrazeno 50 % skutečných nákladů na danou akci z kapitoly místní části. Zbývající část bude hrazena z prostředků města.</t>
  </si>
  <si>
    <t>Pořízení projektu na konkrétní investici bude po předchozím projednání s osadním výborem hrazeno z rozpočtu místní části a při</t>
  </si>
  <si>
    <t>realizaci stavby bude úhrada těchto nákladů odečtena z podílu místní části na danou investici.</t>
  </si>
  <si>
    <t xml:space="preserve"> - příjem dotací v neomezené výši s případným navýšením souvisejících výdajů nebo výdajové rezervy ve výši dotace</t>
  </si>
  <si>
    <t xml:space="preserve"> - rozpis a úprava příspěvků na provoz, příp.investice pro příspěvkové organizace v rámci schváleného závazného ukazatele rozpočtu,</t>
  </si>
  <si>
    <t xml:space="preserve"> - navýšení, případně snížení závazného ukazatele rozpočtu města ve výši 500 tis. Kč na jednu položku a rozpočtové opatření</t>
  </si>
  <si>
    <t>službou a Domova důchodců spadá pod Pověření Kraje Vysočina k zajištění dostupnosti poskytování sociální služby zařazením do</t>
  </si>
  <si>
    <t>sítě veřejně podporovaných sociálních služeb v Kraji Vysočina udělené pro Polikliniku Velká Bíteš k zajištění dostupnosti dané</t>
  </si>
  <si>
    <t>sociální služby zařazené v krajské síti sociálních služeb Kraje Vysočina. Tyto finanční prostředky tvoří nedílnou sočást jednotné</t>
  </si>
  <si>
    <t>vyrovnávací platby hrazené Poliklinice v souladu s Rozhodnutím Komise o použití čl. 106 odst. 2 Smlouvy o fungování Evropské</t>
  </si>
  <si>
    <t>unie na státní podporu ve formě vyrovnávací platby za závazek veřejné služby udělené určitým podnikům pověřeným poskytováním</t>
  </si>
  <si>
    <t>služeb obecného hospodářského zájmu (2012/21/EU). Město prohlašuje, že se cítí být vázáno všemi podmínkami, pravidly</t>
  </si>
  <si>
    <t>a zásadami, jimiž se řídí výše uvedené Pověření a na které je v tomto Pověření odkazováno.</t>
  </si>
  <si>
    <t>Město Velká Bíteš prohlašuje, že příspěvek poskytnutý Poliklinice Velká Bíteš, přísp.organizaci na provoz Domu s pečovatelskou</t>
  </si>
  <si>
    <r>
      <t>Finanční</t>
    </r>
    <r>
      <rPr>
        <b/>
        <sz val="8"/>
        <rFont val="Arial CE"/>
        <family val="0"/>
      </rPr>
      <t xml:space="preserve"> pomoc postiženým dětem</t>
    </r>
    <r>
      <rPr>
        <sz val="8"/>
        <rFont val="Arial CE"/>
        <family val="0"/>
      </rPr>
      <t xml:space="preserve"> 80 tis. Kč</t>
    </r>
  </si>
  <si>
    <t>https://www.vbites.cz/mestsky-urad-a-samosprava/mestsky-urad/odbor-financni</t>
  </si>
  <si>
    <t xml:space="preserve">Rozpočty minulých let včetně jejich plnění jsou zveřejněny na webových stránkách města a monitoru státní pokladny: </t>
  </si>
  <si>
    <t>https://monitor.statnipokladna.cz/ucetni-jednotka/00295647/prehled?rad=t&amp;obdobi=2208</t>
  </si>
  <si>
    <r>
      <t xml:space="preserve">Ostatní sportovní činnost  - </t>
    </r>
    <r>
      <rPr>
        <b/>
        <sz val="8"/>
        <rFont val="Arial"/>
        <family val="2"/>
      </rPr>
      <t>podpora sportovních organizací</t>
    </r>
    <r>
      <rPr>
        <sz val="8"/>
        <rFont val="Arial"/>
        <family val="2"/>
      </rPr>
      <t xml:space="preserve"> 3700 tis. Kč</t>
    </r>
  </si>
  <si>
    <r>
      <rPr>
        <sz val="8"/>
        <rFont val="Arial"/>
        <family val="2"/>
      </rPr>
      <t xml:space="preserve">Ostatní </t>
    </r>
    <r>
      <rPr>
        <b/>
        <sz val="8"/>
        <rFont val="Arial"/>
        <family val="2"/>
      </rPr>
      <t>zájmová činnost - podpora organizací</t>
    </r>
    <r>
      <rPr>
        <sz val="8"/>
        <rFont val="Arial"/>
        <family val="2"/>
      </rPr>
      <t xml:space="preserve"> v této oblasti 400 tis. Kč</t>
    </r>
  </si>
  <si>
    <t>zdroje z minulých let</t>
  </si>
  <si>
    <t>přijaté úvěry</t>
  </si>
  <si>
    <t>splátky úvěrů</t>
  </si>
  <si>
    <t>v tom:</t>
  </si>
  <si>
    <t xml:space="preserve">               - z toho mzdové a ostat.osobní výdaje 1 700 tis.</t>
  </si>
  <si>
    <t xml:space="preserve">          - z toho mzdové a ostat.osobní výdaje 568 tis.</t>
  </si>
  <si>
    <t>110 tis.doh.ZP+SP</t>
  </si>
  <si>
    <t>dlouhodobé přijaté půjčené prostředky - úvěr od KB Přístavba soc.zař.a stav.úpravy KD VB</t>
  </si>
  <si>
    <t>změna stavu krát.peněžních prostředků na bankovních účtech (zůstatek účtu sociálního fondu 600 tis.)</t>
  </si>
  <si>
    <r>
      <t xml:space="preserve">521 - Ochrana obyvatelstva - </t>
    </r>
    <r>
      <rPr>
        <sz val="8"/>
        <rFont val="Arial"/>
        <family val="2"/>
      </rPr>
      <t>krizová opatření</t>
    </r>
  </si>
  <si>
    <r>
      <t>Ostatní sport. činnost  -</t>
    </r>
    <r>
      <rPr>
        <b/>
        <sz val="8"/>
        <rFont val="Arial"/>
        <family val="2"/>
      </rPr>
      <t xml:space="preserve"> podpora sportovních organizací</t>
    </r>
  </si>
  <si>
    <r>
      <rPr>
        <sz val="8"/>
        <rFont val="Arial"/>
        <family val="2"/>
      </rPr>
      <t>Ostatní</t>
    </r>
    <r>
      <rPr>
        <b/>
        <sz val="8"/>
        <rFont val="Arial"/>
        <family val="2"/>
      </rPr>
      <t xml:space="preserve"> zájmová činnost - podpora organizací</t>
    </r>
    <r>
      <rPr>
        <sz val="8"/>
        <rFont val="Arial"/>
        <family val="2"/>
      </rPr>
      <t xml:space="preserve"> v této oblasti</t>
    </r>
  </si>
  <si>
    <r>
      <t xml:space="preserve">Finanční </t>
    </r>
    <r>
      <rPr>
        <b/>
        <sz val="8"/>
        <rFont val="Arial CE"/>
        <family val="0"/>
      </rPr>
      <t>pomoc postiženým dětem</t>
    </r>
  </si>
  <si>
    <t>55 - Požární ochrana a integr. záchr.systém - požární ochrana včetně pojištění zásah.jednotky</t>
  </si>
  <si>
    <t>64 - Ostatní činnosti, ostatní příspěvky a dary</t>
  </si>
  <si>
    <t>Metropolitní síť města (provoz MAN, pokládka při rekon.ulic, napojení a zakončení v objektech města)</t>
  </si>
  <si>
    <t xml:space="preserve">Výdaje dle závazných ukazatelů v Kč                                    </t>
  </si>
  <si>
    <t>Indikátory dobré finanční kondice obce</t>
  </si>
  <si>
    <t>Provozní saldo - Město Velká Bíteš</t>
  </si>
  <si>
    <t>pol.4112-souhrnný dotační vztah</t>
  </si>
  <si>
    <t>dotace na výkon sociální práce</t>
  </si>
  <si>
    <t>neúčel.přísp.ke zmírnění negativ.dop.daň.příj.</t>
  </si>
  <si>
    <t>z kraje na vzděl.žáků se spec.pot.</t>
  </si>
  <si>
    <t>Provozní příjmy celkem</t>
  </si>
  <si>
    <t>Provozní výdaje celkem</t>
  </si>
  <si>
    <t>Provozní saldo</t>
  </si>
  <si>
    <t>(mělo by být kladné)</t>
  </si>
  <si>
    <t>(je doporučeno min.1/3 použít na investice)</t>
  </si>
  <si>
    <t>Podíl provozního salda na</t>
  </si>
  <si>
    <t>běžných příjmech</t>
  </si>
  <si>
    <t>strop "bezpečné zadluženosti" = max 5x provozní saldo</t>
  </si>
  <si>
    <t>strop 5x provozní saldo</t>
  </si>
  <si>
    <t>dle rozpočtu na rok 2023</t>
  </si>
  <si>
    <t>výkupy nemovitostí</t>
  </si>
  <si>
    <t>plánovaný zůstatek úvěrů k 31.12.2023</t>
  </si>
  <si>
    <t>provozní náklady v místních částech</t>
  </si>
  <si>
    <t>plánované platby úroků z úvěru v roce 2023</t>
  </si>
  <si>
    <t>optimální hodnota je min. 25 %</t>
  </si>
  <si>
    <t>Ostatní činnosti jinde nezař. - rezerva</t>
  </si>
  <si>
    <t xml:space="preserve">        - z toho mzdové a ostat.osobní výdaje 14 040 tis.</t>
  </si>
  <si>
    <t xml:space="preserve">    - z toho mzdové a ostat.osobní výdaje 32,4 tis.</t>
  </si>
  <si>
    <t>plánované splátky úvěrů v roce 2023 řádné</t>
  </si>
  <si>
    <t>plánované splátky úvěrů v roce 2023 mimoř.z dotací</t>
  </si>
  <si>
    <t>Částka provozního salda</t>
  </si>
  <si>
    <t>kapitálové příjmy</t>
  </si>
  <si>
    <t xml:space="preserve">    - z toho mzdové a ostat.osobní výdaje 40 tis.</t>
  </si>
  <si>
    <t>předpokládaná částka k použití na investice</t>
  </si>
  <si>
    <t>zůstatek prostředků na bankovních účtech</t>
  </si>
  <si>
    <t>čerpání úvěru bez splátky z dotace</t>
  </si>
  <si>
    <t>předpokládaná částka k použití na investice z příjmů daného roku</t>
  </si>
  <si>
    <t>dotace na investiční akce</t>
  </si>
  <si>
    <t>MŠ II - příspěvek na pořízení konvektomatu</t>
  </si>
  <si>
    <t>spl.SVK na 3 roky (24,25,26)</t>
  </si>
  <si>
    <t>Úprava veřejného prostranství Spálené Valy</t>
  </si>
  <si>
    <t>Úprava okolí MŠ Lánice 300</t>
  </si>
  <si>
    <t xml:space="preserve">      - mzdové a ostat.osobní výdaje 280 tis.</t>
  </si>
  <si>
    <t xml:space="preserve"> -Polikliniku V. Bíteš pro klub seniorů 65tis.</t>
  </si>
  <si>
    <t>z toho příspěvek pro Polikliniku na Seniorklub 65 tis. Kč</t>
  </si>
  <si>
    <t>příspěvek pro Polikliniku na Seniorklub 65 tis. Kč</t>
  </si>
  <si>
    <t>Rekonstrukce výtahu v DPS</t>
  </si>
  <si>
    <t>Činnost místní správy – poskytování věcných darů starostkou</t>
  </si>
  <si>
    <t>Úpravy okolí ZŠ Sadová 115 - parkoviště</t>
  </si>
  <si>
    <t>Dešťová kanalizace Za Školou</t>
  </si>
  <si>
    <t>z dotace v r.2022</t>
  </si>
  <si>
    <t>příjem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</si>
</sst>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.5"/>
      <name val="Arial"/>
      <family val="2"/>
    </font>
    <font>
      <b/>
      <u val="single"/>
      <sz val="6.5"/>
      <name val="Arial"/>
      <family val="2"/>
    </font>
    <font>
      <b/>
      <sz val="6.5"/>
      <name val="Arial"/>
      <family val="2"/>
    </font>
    <font>
      <sz val="6.5"/>
      <name val="Arial CE"/>
      <family val="2"/>
    </font>
    <font>
      <b/>
      <sz val="6.5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7" applyFont="1" applyBorder="1">
      <alignment/>
      <protection/>
    </xf>
    <xf numFmtId="0" fontId="5" fillId="0" borderId="0" xfId="47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5" fillId="0" borderId="0" xfId="47" applyNumberFormat="1" applyFont="1" applyBorder="1">
      <alignment/>
      <protection/>
    </xf>
    <xf numFmtId="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Border="1" applyAlignment="1">
      <alignment/>
    </xf>
    <xf numFmtId="4" fontId="5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6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46" applyFont="1">
      <alignment/>
      <protection/>
    </xf>
    <xf numFmtId="0" fontId="13" fillId="0" borderId="0" xfId="46" applyFont="1">
      <alignment/>
      <protection/>
    </xf>
    <xf numFmtId="0" fontId="13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5" fillId="0" borderId="0" xfId="46" applyFont="1" applyFill="1">
      <alignment/>
      <protection/>
    </xf>
    <xf numFmtId="4" fontId="4" fillId="0" borderId="0" xfId="46" applyNumberFormat="1" applyFont="1">
      <alignment/>
      <protection/>
    </xf>
    <xf numFmtId="4" fontId="5" fillId="0" borderId="0" xfId="46" applyNumberFormat="1" applyFont="1">
      <alignment/>
      <protection/>
    </xf>
    <xf numFmtId="0" fontId="7" fillId="0" borderId="0" xfId="0" applyFont="1" applyAlignment="1">
      <alignment/>
    </xf>
    <xf numFmtId="0" fontId="9" fillId="0" borderId="0" xfId="46" applyFont="1">
      <alignment/>
      <protection/>
    </xf>
    <xf numFmtId="9" fontId="7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22" fillId="0" borderId="0" xfId="0" applyNumberFormat="1" applyFont="1" applyAlignment="1">
      <alignment/>
    </xf>
    <xf numFmtId="0" fontId="12" fillId="0" borderId="0" xfId="47" applyFont="1" applyBorder="1">
      <alignment/>
      <protection/>
    </xf>
    <xf numFmtId="4" fontId="1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4" fillId="0" borderId="0" xfId="46" applyFont="1">
      <alignment/>
      <protection/>
    </xf>
    <xf numFmtId="0" fontId="24" fillId="0" borderId="0" xfId="0" applyFont="1" applyAlignment="1">
      <alignment/>
    </xf>
    <xf numFmtId="0" fontId="2" fillId="0" borderId="0" xfId="36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25" fillId="0" borderId="24" xfId="36" applyFont="1" applyBorder="1" applyAlignment="1" applyProtection="1">
      <alignment/>
      <protection/>
    </xf>
    <xf numFmtId="0" fontId="25" fillId="0" borderId="25" xfId="36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2" fillId="0" borderId="19" xfId="0" applyFont="1" applyBorder="1" applyAlignment="1">
      <alignment/>
    </xf>
    <xf numFmtId="4" fontId="12" fillId="0" borderId="19" xfId="0" applyNumberFormat="1" applyFont="1" applyBorder="1" applyAlignment="1">
      <alignment/>
    </xf>
    <xf numFmtId="0" fontId="12" fillId="0" borderId="22" xfId="0" applyFont="1" applyBorder="1" applyAlignment="1">
      <alignment/>
    </xf>
    <xf numFmtId="4" fontId="12" fillId="0" borderId="22" xfId="0" applyNumberFormat="1" applyFont="1" applyBorder="1" applyAlignment="1">
      <alignment/>
    </xf>
    <xf numFmtId="0" fontId="26" fillId="33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4" fontId="0" fillId="7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7" fillId="0" borderId="0" xfId="46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jmy a fin. k 28.2.201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Příjmy rozpočtu 2023 v tis. Kč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5"/>
          <c:y val="0.2805"/>
          <c:w val="0.344"/>
          <c:h val="0.4505"/>
        </c:manualLayout>
      </c:layout>
      <c:pieChart>
        <c:varyColors val="1"/>
        <c:ser>
          <c:idx val="0"/>
          <c:order val="0"/>
          <c:tx>
            <c:strRef>
              <c:f>'zdroj data'!$A$22:$A$25</c:f>
              <c:strCache>
                <c:ptCount val="1"/>
                <c:pt idx="0">
                  <c:v>Třída 1 - daňové příjmy Třída 2 - nedaňové příjmy Třída 3 - kapitálové příjmy Třída 4 - přijaté transfery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'Rozpočet 2023 var'!$A$9:$A$12</c:f>
              <c:strCache>
                <c:ptCount val="4"/>
                <c:pt idx="0">
                  <c:v>Třída 1 - daňové příjmy</c:v>
                </c:pt>
                <c:pt idx="1">
                  <c:v>Třída 2 - nedaňové příjmy</c:v>
                </c:pt>
                <c:pt idx="2">
                  <c:v>Třída 3 - kapitálové příjmy</c:v>
                </c:pt>
                <c:pt idx="3">
                  <c:v>Třída 4 - přijaté transfery</c:v>
                </c:pt>
              </c:strCache>
            </c:strRef>
          </c:cat>
          <c:val>
            <c:numRef>
              <c:f>'zdroj data'!$C$22:$C$25</c:f>
              <c:numCache>
                <c:ptCount val="4"/>
                <c:pt idx="0">
                  <c:v>124785</c:v>
                </c:pt>
                <c:pt idx="1">
                  <c:v>18773.934240000002</c:v>
                </c:pt>
                <c:pt idx="2">
                  <c:v>10300</c:v>
                </c:pt>
                <c:pt idx="3">
                  <c:v>24631.255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"/>
          <c:y val="0.41125"/>
          <c:w val="0.34375"/>
          <c:h val="0.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Výdaje rozpočtu 2023 v tis. Kč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155"/>
          <c:w val="0.8145"/>
          <c:h val="0.81125"/>
        </c:manualLayout>
      </c:layout>
      <c:pieChart>
        <c:varyColors val="1"/>
        <c:ser>
          <c:idx val="0"/>
          <c:order val="0"/>
          <c:tx>
            <c:strRef>
              <c:f>'zdroj data'!$A$1:$A$19</c:f>
              <c:strCache>
                <c:ptCount val="1"/>
                <c:pt idx="0">
                  <c:v>10 - Zemědělství a lesní hospodářství 22 - Doprava 23 - Vodní hospodářství 31 a 32 - Vzdělávání 33 - Kultura, církve a sděl. prostředky 34 - Tělovýchova a zájmová činnost 35 - Zdravotnictví 36 - Bydlení, komunál.služby, územ.rozvoj 37 - ochrana životního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'zdroj data'!$A$1:$A$19</c:f>
              <c:strCache>
                <c:ptCount val="19"/>
                <c:pt idx="0">
                  <c:v>10 - Zemědělství a lesní hospodářství</c:v>
                </c:pt>
                <c:pt idx="1">
                  <c:v>22 - Doprava</c:v>
                </c:pt>
                <c:pt idx="2">
                  <c:v>23 - Vodní hospodářství</c:v>
                </c:pt>
                <c:pt idx="3">
                  <c:v>31 a 32 - Vzdělávání</c:v>
                </c:pt>
                <c:pt idx="4">
                  <c:v>33 - Kultura, církve a sděl. prostředky</c:v>
                </c:pt>
                <c:pt idx="5">
                  <c:v>34 - Tělovýchova a zájmová činnost</c:v>
                </c:pt>
                <c:pt idx="6">
                  <c:v>35 - Zdravotnictví</c:v>
                </c:pt>
                <c:pt idx="7">
                  <c:v>36 - Bydlení, komunál.služby, územ.rozvoj</c:v>
                </c:pt>
                <c:pt idx="8">
                  <c:v>37 - ochrana životního prostředí</c:v>
                </c:pt>
                <c:pt idx="9">
                  <c:v>43 - Sociální služby a pomoc a spol. čin. v soc.zabezpečení a politice zaměstnanosti</c:v>
                </c:pt>
                <c:pt idx="10">
                  <c:v>521 - Ochrana obyvatelstva - krizová opatření</c:v>
                </c:pt>
                <c:pt idx="11">
                  <c:v>53 - Bezpečnost a veřejný pořádek</c:v>
                </c:pt>
                <c:pt idx="12">
                  <c:v>55 - Požární ochrana a integr. záchr. systém</c:v>
                </c:pt>
                <c:pt idx="13">
                  <c:v>61 - Státní moc, státní správa, územní samospráva a pol. strany</c:v>
                </c:pt>
                <c:pt idx="14">
                  <c:v>63 - Finanční operace</c:v>
                </c:pt>
                <c:pt idx="15">
                  <c:v>64 - Ostatní činnosti</c:v>
                </c:pt>
                <c:pt idx="16">
                  <c:v>Ostatní činnosti jinde nezař. - rezerva</c:v>
                </c:pt>
                <c:pt idx="17">
                  <c:v>Úroky z úvěrů provozního charakteru</c:v>
                </c:pt>
                <c:pt idx="18">
                  <c:v>Opravy, investice samostatně vyčleněné</c:v>
                </c:pt>
              </c:strCache>
            </c:strRef>
          </c:cat>
          <c:val>
            <c:numRef>
              <c:f>'zdroj data'!$C$1:$C$19</c:f>
              <c:numCache>
                <c:ptCount val="19"/>
                <c:pt idx="0">
                  <c:v>167</c:v>
                </c:pt>
                <c:pt idx="1">
                  <c:v>4800</c:v>
                </c:pt>
                <c:pt idx="2">
                  <c:v>648</c:v>
                </c:pt>
                <c:pt idx="3">
                  <c:v>15957.597240000001</c:v>
                </c:pt>
                <c:pt idx="4">
                  <c:v>11382.8</c:v>
                </c:pt>
                <c:pt idx="5">
                  <c:v>7026</c:v>
                </c:pt>
                <c:pt idx="6">
                  <c:v>2214.86</c:v>
                </c:pt>
                <c:pt idx="7">
                  <c:v>18241.672</c:v>
                </c:pt>
                <c:pt idx="8">
                  <c:v>14832</c:v>
                </c:pt>
                <c:pt idx="9">
                  <c:v>1509.408</c:v>
                </c:pt>
                <c:pt idx="10">
                  <c:v>300</c:v>
                </c:pt>
                <c:pt idx="11">
                  <c:v>2850</c:v>
                </c:pt>
                <c:pt idx="12">
                  <c:v>850</c:v>
                </c:pt>
                <c:pt idx="13">
                  <c:v>29497</c:v>
                </c:pt>
                <c:pt idx="14">
                  <c:v>11545</c:v>
                </c:pt>
                <c:pt idx="15">
                  <c:v>400</c:v>
                </c:pt>
                <c:pt idx="16">
                  <c:v>156.925</c:v>
                </c:pt>
                <c:pt idx="17">
                  <c:v>3040</c:v>
                </c:pt>
                <c:pt idx="18">
                  <c:v>55645.283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19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4200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19</xdr:col>
      <xdr:colOff>333375</xdr:colOff>
      <xdr:row>45</xdr:row>
      <xdr:rowOff>133350</xdr:rowOff>
    </xdr:to>
    <xdr:graphicFrame>
      <xdr:nvGraphicFramePr>
        <xdr:cNvPr id="2" name="Graf 2"/>
        <xdr:cNvGraphicFramePr/>
      </xdr:nvGraphicFramePr>
      <xdr:xfrm>
        <a:off x="4267200" y="0"/>
        <a:ext cx="7648575" cy="741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1"/>
  <cols>
    <col min="1" max="1" width="5.140625" style="22" customWidth="1"/>
    <col min="2" max="2" width="4.7109375" style="6" customWidth="1"/>
    <col min="3" max="3" width="71.7109375" style="6" customWidth="1"/>
    <col min="4" max="4" width="13.42187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102</v>
      </c>
      <c r="B1" s="9"/>
      <c r="C1" s="9"/>
      <c r="D1" s="15"/>
    </row>
    <row r="2" spans="1:4" ht="12.75">
      <c r="A2" s="58" t="s">
        <v>464</v>
      </c>
      <c r="B2" s="9"/>
      <c r="C2" s="9"/>
      <c r="D2" s="15"/>
    </row>
    <row r="3" spans="1:4" ht="9.75">
      <c r="A3" s="57"/>
      <c r="B3" s="40"/>
      <c r="C3" s="40"/>
      <c r="D3" s="75" t="s">
        <v>329</v>
      </c>
    </row>
    <row r="4" spans="1:4" ht="9.75">
      <c r="A4" s="43"/>
      <c r="B4" s="28"/>
      <c r="C4" s="28"/>
      <c r="D4" s="76" t="s">
        <v>327</v>
      </c>
    </row>
    <row r="5" spans="1:4" ht="9.75">
      <c r="A5" s="44"/>
      <c r="B5" s="45"/>
      <c r="C5" s="45"/>
      <c r="D5" s="77"/>
    </row>
    <row r="6" ht="9.75">
      <c r="D6" s="15"/>
    </row>
    <row r="7" spans="1:4" ht="9.75">
      <c r="A7" s="3" t="s">
        <v>17</v>
      </c>
      <c r="B7" s="4"/>
      <c r="C7" s="4"/>
      <c r="D7" s="15"/>
    </row>
    <row r="8" spans="1:4" ht="9.75">
      <c r="A8" s="6"/>
      <c r="D8" s="15"/>
    </row>
    <row r="9" spans="1:4" ht="12" customHeight="1">
      <c r="A9" s="3" t="s">
        <v>3</v>
      </c>
      <c r="B9" s="11"/>
      <c r="C9" s="11"/>
      <c r="D9" s="87">
        <f>SUM(D10:D26)</f>
        <v>124785000</v>
      </c>
    </row>
    <row r="10" ht="12" customHeight="1" hidden="1" outlineLevel="1">
      <c r="D10" s="15"/>
    </row>
    <row r="11" spans="2:4" ht="12" customHeight="1" hidden="1" outlineLevel="1">
      <c r="B11" s="13">
        <v>1111</v>
      </c>
      <c r="C11" s="96" t="s">
        <v>184</v>
      </c>
      <c r="D11" s="15">
        <f>'Rozpočet 2023 pracovni material'!G12</f>
        <v>17000000</v>
      </c>
    </row>
    <row r="12" spans="2:4" ht="12" customHeight="1" hidden="1" outlineLevel="1">
      <c r="B12" s="13">
        <v>1112</v>
      </c>
      <c r="C12" s="96" t="s">
        <v>185</v>
      </c>
      <c r="D12" s="15">
        <f>'Rozpočet 2023 pracovni material'!G13</f>
        <v>1200000</v>
      </c>
    </row>
    <row r="13" spans="2:4" ht="12" customHeight="1" hidden="1" outlineLevel="1">
      <c r="B13" s="13">
        <v>1113</v>
      </c>
      <c r="C13" s="96" t="s">
        <v>186</v>
      </c>
      <c r="D13" s="15">
        <f>'Rozpočet 2023 pracovni material'!G14</f>
        <v>3000000</v>
      </c>
    </row>
    <row r="14" spans="2:4" ht="12" customHeight="1" hidden="1" outlineLevel="1">
      <c r="B14" s="13">
        <v>1121</v>
      </c>
      <c r="C14" s="96" t="s">
        <v>187</v>
      </c>
      <c r="D14" s="15">
        <f>'Rozpočet 2023 pracovni material'!G15</f>
        <v>25000000</v>
      </c>
    </row>
    <row r="15" spans="2:4" ht="12" customHeight="1" hidden="1" outlineLevel="1">
      <c r="B15" s="13">
        <v>1122</v>
      </c>
      <c r="C15" s="96" t="s">
        <v>188</v>
      </c>
      <c r="D15" s="15">
        <f>'Rozpočet 2023 pracovni material'!G16</f>
        <v>9000000</v>
      </c>
    </row>
    <row r="16" spans="2:4" ht="12" customHeight="1" hidden="1" outlineLevel="1">
      <c r="B16" s="13">
        <v>1211</v>
      </c>
      <c r="C16" s="96" t="s">
        <v>189</v>
      </c>
      <c r="D16" s="15">
        <f>'Rozpočet 2023 pracovni material'!G17</f>
        <v>59000000</v>
      </c>
    </row>
    <row r="17" spans="2:4" ht="12" customHeight="1" hidden="1" outlineLevel="1">
      <c r="B17" s="13">
        <v>1334</v>
      </c>
      <c r="C17" s="96" t="s">
        <v>190</v>
      </c>
      <c r="D17" s="15">
        <f>'Rozpočet 2023 pracovni material'!G18</f>
        <v>50000</v>
      </c>
    </row>
    <row r="18" spans="2:4" ht="12" customHeight="1" hidden="1" outlineLevel="1">
      <c r="B18" s="13">
        <v>1341</v>
      </c>
      <c r="C18" s="96" t="s">
        <v>5</v>
      </c>
      <c r="D18" s="15">
        <f>'Rozpočet 2023 pracovni material'!G20</f>
        <v>180000</v>
      </c>
    </row>
    <row r="19" spans="2:4" ht="12" customHeight="1" hidden="1" outlineLevel="1">
      <c r="B19" s="13">
        <v>1342</v>
      </c>
      <c r="C19" s="96" t="s">
        <v>251</v>
      </c>
      <c r="D19" s="15">
        <f>'Rozpočet 2023 pracovni material'!G21</f>
        <v>25000</v>
      </c>
    </row>
    <row r="20" spans="2:4" ht="12" customHeight="1" hidden="1" outlineLevel="1">
      <c r="B20" s="13">
        <v>1343</v>
      </c>
      <c r="C20" s="96" t="s">
        <v>191</v>
      </c>
      <c r="D20" s="15">
        <f>'Rozpočet 2023 pracovni material'!G22</f>
        <v>300000</v>
      </c>
    </row>
    <row r="21" spans="2:4" ht="12" customHeight="1" hidden="1" outlineLevel="1">
      <c r="B21" s="13">
        <v>1345</v>
      </c>
      <c r="C21" s="96" t="s">
        <v>4</v>
      </c>
      <c r="D21" s="15">
        <f>'Rozpočet 2023 pracovni material'!G23</f>
        <v>4000000</v>
      </c>
    </row>
    <row r="22" spans="2:4" ht="12" customHeight="1" hidden="1" outlineLevel="1">
      <c r="B22" s="13">
        <v>1356</v>
      </c>
      <c r="C22" s="96" t="s">
        <v>192</v>
      </c>
      <c r="D22" s="15">
        <f>'Rozpočet 2023 pracovni material'!G24</f>
        <v>30000</v>
      </c>
    </row>
    <row r="23" spans="2:4" ht="12" customHeight="1" hidden="1" outlineLevel="1">
      <c r="B23" s="13">
        <v>1361</v>
      </c>
      <c r="C23" s="96" t="s">
        <v>6</v>
      </c>
      <c r="D23" s="15">
        <f>'Rozpočet 2023 pracovni material'!G25</f>
        <v>500000</v>
      </c>
    </row>
    <row r="24" spans="2:4" ht="12" customHeight="1" hidden="1" outlineLevel="1">
      <c r="B24" s="13">
        <v>1381</v>
      </c>
      <c r="C24" s="96" t="s">
        <v>158</v>
      </c>
      <c r="D24" s="15">
        <f>'Rozpočet 2023 pracovni material'!G26</f>
        <v>500000</v>
      </c>
    </row>
    <row r="25" spans="2:4" ht="12" customHeight="1" hidden="1" outlineLevel="1">
      <c r="B25" s="6">
        <v>1511</v>
      </c>
      <c r="C25" s="97" t="s">
        <v>22</v>
      </c>
      <c r="D25" s="15">
        <f>'Rozpočet 2023 pracovni material'!G27</f>
        <v>5000000</v>
      </c>
    </row>
    <row r="26" spans="1:5" ht="12" customHeight="1" hidden="1" outlineLevel="1">
      <c r="A26" s="6"/>
      <c r="D26" s="15"/>
      <c r="E26" s="1"/>
    </row>
    <row r="27" spans="1:5" ht="12" customHeight="1" collapsed="1">
      <c r="A27" s="3" t="s">
        <v>7</v>
      </c>
      <c r="B27" s="11"/>
      <c r="C27" s="11"/>
      <c r="D27" s="87">
        <f>SUM(D29:D75)</f>
        <v>18773934.240000002</v>
      </c>
      <c r="E27" s="1"/>
    </row>
    <row r="28" spans="1:5" ht="12" customHeight="1" hidden="1" outlineLevel="1">
      <c r="A28" s="11"/>
      <c r="B28" s="11"/>
      <c r="C28" s="11"/>
      <c r="D28" s="87"/>
      <c r="E28" s="1"/>
    </row>
    <row r="29" spans="1:5" ht="12" customHeight="1" hidden="1" outlineLevel="1">
      <c r="A29" s="13">
        <v>1032</v>
      </c>
      <c r="B29" s="13">
        <v>2119</v>
      </c>
      <c r="C29" s="96" t="s">
        <v>193</v>
      </c>
      <c r="D29" s="15">
        <f>'Rozpočet 2023 pracovni material'!G31</f>
        <v>2900</v>
      </c>
      <c r="E29" s="1"/>
    </row>
    <row r="30" spans="1:5" ht="12" customHeight="1" hidden="1" outlineLevel="1">
      <c r="A30" s="13">
        <v>1032</v>
      </c>
      <c r="B30" s="13">
        <v>2131</v>
      </c>
      <c r="C30" s="96" t="s">
        <v>194</v>
      </c>
      <c r="D30" s="15"/>
      <c r="E30" s="1"/>
    </row>
    <row r="31" spans="1:4" ht="12" customHeight="1" hidden="1" outlineLevel="1">
      <c r="A31" s="13"/>
      <c r="B31" s="13"/>
      <c r="C31" s="96" t="s">
        <v>23</v>
      </c>
      <c r="D31" s="15">
        <f>'Rozpočet 2023 pracovni material'!G33</f>
        <v>200000</v>
      </c>
    </row>
    <row r="32" spans="1:4" ht="12" customHeight="1" hidden="1" outlineLevel="1">
      <c r="A32" s="13"/>
      <c r="B32" s="13"/>
      <c r="C32" s="96" t="s">
        <v>24</v>
      </c>
      <c r="D32" s="15">
        <f>'Rozpočet 2023 pracovni material'!G34</f>
        <v>30000</v>
      </c>
    </row>
    <row r="33" spans="1:4" ht="12" customHeight="1" hidden="1" outlineLevel="1">
      <c r="A33" s="13">
        <v>1032</v>
      </c>
      <c r="B33" s="13">
        <v>2329</v>
      </c>
      <c r="C33" s="96" t="s">
        <v>195</v>
      </c>
      <c r="D33" s="15">
        <f>'Rozpočet 2023 pracovni material'!G35</f>
        <v>50000</v>
      </c>
    </row>
    <row r="34" spans="1:4" ht="12" customHeight="1" hidden="1" outlineLevel="1">
      <c r="A34" s="13"/>
      <c r="B34" s="13"/>
      <c r="C34" s="96"/>
      <c r="D34" s="15"/>
    </row>
    <row r="35" spans="1:4" ht="12" customHeight="1" hidden="1" outlineLevel="1">
      <c r="A35" s="13">
        <v>2144</v>
      </c>
      <c r="B35" s="13">
        <v>2111</v>
      </c>
      <c r="C35" s="96" t="s">
        <v>196</v>
      </c>
      <c r="D35" s="15">
        <f>'Rozpočet 2023 pracovni material'!G37</f>
        <v>120000</v>
      </c>
    </row>
    <row r="36" spans="1:9" s="1" customFormat="1" ht="12" customHeight="1" hidden="1" outlineLevel="1">
      <c r="A36" s="13">
        <v>2219</v>
      </c>
      <c r="B36" s="14">
        <v>2111</v>
      </c>
      <c r="C36" s="96" t="s">
        <v>197</v>
      </c>
      <c r="D36" s="15">
        <f>'Rozpočet 2023 pracovni material'!G40</f>
        <v>50000</v>
      </c>
      <c r="E36" s="6"/>
      <c r="F36" s="6"/>
      <c r="G36" s="6"/>
      <c r="H36" s="6"/>
      <c r="I36" s="6"/>
    </row>
    <row r="37" spans="1:9" s="1" customFormat="1" ht="12" customHeight="1" hidden="1" outlineLevel="1">
      <c r="A37" s="13"/>
      <c r="B37" s="13"/>
      <c r="C37" s="96"/>
      <c r="D37" s="15"/>
      <c r="E37" s="6"/>
      <c r="F37" s="6"/>
      <c r="G37" s="6"/>
      <c r="H37" s="6"/>
      <c r="I37" s="6"/>
    </row>
    <row r="38" spans="1:9" s="1" customFormat="1" ht="12" customHeight="1" hidden="1" outlineLevel="1">
      <c r="A38" s="13">
        <v>3111</v>
      </c>
      <c r="B38" s="13">
        <v>2122</v>
      </c>
      <c r="C38" s="96" t="s">
        <v>254</v>
      </c>
      <c r="D38" s="15">
        <f>'Rozpočet 2023 pracovni material'!G43</f>
        <v>7980</v>
      </c>
      <c r="E38" s="6"/>
      <c r="F38" s="6"/>
      <c r="G38" s="6"/>
      <c r="H38" s="6"/>
      <c r="I38" s="6"/>
    </row>
    <row r="39" spans="1:9" s="1" customFormat="1" ht="12" customHeight="1" hidden="1" outlineLevel="1">
      <c r="A39" s="13"/>
      <c r="B39" s="13"/>
      <c r="C39" s="96" t="s">
        <v>255</v>
      </c>
      <c r="D39" s="15">
        <f>'Rozpočet 2023 pracovni material'!G44</f>
        <v>136112</v>
      </c>
      <c r="E39" s="6"/>
      <c r="F39" s="6"/>
      <c r="G39" s="6"/>
      <c r="H39" s="6"/>
      <c r="I39" s="6"/>
    </row>
    <row r="40" spans="1:9" s="1" customFormat="1" ht="12" customHeight="1" hidden="1" outlineLevel="1">
      <c r="A40" s="13">
        <v>3113</v>
      </c>
      <c r="B40" s="14">
        <v>2122</v>
      </c>
      <c r="C40" s="96" t="s">
        <v>25</v>
      </c>
      <c r="D40" s="15">
        <f>'Rozpočet 2023 pracovni material'!G47</f>
        <v>41986.9</v>
      </c>
      <c r="E40" s="6"/>
      <c r="F40" s="6"/>
      <c r="G40" s="6"/>
      <c r="H40" s="6"/>
      <c r="I40" s="6"/>
    </row>
    <row r="41" spans="1:9" s="1" customFormat="1" ht="12" customHeight="1" hidden="1" outlineLevel="1">
      <c r="A41" s="13">
        <v>3114</v>
      </c>
      <c r="B41" s="14">
        <v>2122</v>
      </c>
      <c r="C41" s="96" t="s">
        <v>228</v>
      </c>
      <c r="D41" s="15">
        <f>'Rozpočet 2023 pracovni material'!G48</f>
        <v>28669</v>
      </c>
      <c r="E41" s="6"/>
      <c r="F41" s="6"/>
      <c r="G41" s="6"/>
      <c r="H41" s="6"/>
      <c r="I41" s="6"/>
    </row>
    <row r="42" spans="1:9" s="1" customFormat="1" ht="12" customHeight="1" hidden="1" outlineLevel="1">
      <c r="A42" s="13">
        <v>3122</v>
      </c>
      <c r="B42" s="14">
        <v>2122</v>
      </c>
      <c r="C42" s="96" t="s">
        <v>13</v>
      </c>
      <c r="D42" s="15">
        <f>'Rozpočet 2023 pracovni material'!G49</f>
        <v>37279</v>
      </c>
      <c r="E42" s="6"/>
      <c r="F42" s="6"/>
      <c r="G42" s="6"/>
      <c r="H42" s="6"/>
      <c r="I42" s="6"/>
    </row>
    <row r="43" spans="1:9" s="1" customFormat="1" ht="12" customHeight="1" hidden="1" outlineLevel="1">
      <c r="A43" s="13">
        <v>3231</v>
      </c>
      <c r="B43" s="13">
        <v>2122</v>
      </c>
      <c r="C43" s="96" t="s">
        <v>198</v>
      </c>
      <c r="D43" s="15">
        <f>'Rozpočet 2023 pracovni material'!G50</f>
        <v>23239.34</v>
      </c>
      <c r="E43" s="6"/>
      <c r="F43" s="6"/>
      <c r="G43" s="6"/>
      <c r="H43" s="6"/>
      <c r="I43" s="6"/>
    </row>
    <row r="44" spans="1:9" s="1" customFormat="1" ht="12" customHeight="1" hidden="1" outlineLevel="1">
      <c r="A44" s="13"/>
      <c r="B44" s="13"/>
      <c r="C44" s="96"/>
      <c r="D44" s="15"/>
      <c r="E44" s="6"/>
      <c r="F44" s="6"/>
      <c r="G44" s="6"/>
      <c r="H44" s="6"/>
      <c r="I44" s="6"/>
    </row>
    <row r="45" spans="1:9" s="1" customFormat="1" ht="12" customHeight="1" hidden="1" outlineLevel="1">
      <c r="A45" s="13">
        <v>3314</v>
      </c>
      <c r="B45" s="13">
        <v>2111</v>
      </c>
      <c r="C45" s="96" t="s">
        <v>199</v>
      </c>
      <c r="D45" s="15">
        <f>'Rozpočet 2023 pracovni material'!G52</f>
        <v>30000</v>
      </c>
      <c r="E45" s="6"/>
      <c r="F45" s="6"/>
      <c r="G45" s="6"/>
      <c r="H45" s="6"/>
      <c r="I45" s="6"/>
    </row>
    <row r="46" spans="1:9" s="1" customFormat="1" ht="12" customHeight="1" hidden="1" outlineLevel="1">
      <c r="A46" s="13">
        <v>3315</v>
      </c>
      <c r="B46" s="13">
        <v>2111</v>
      </c>
      <c r="C46" s="96" t="s">
        <v>200</v>
      </c>
      <c r="D46" s="15">
        <f>'Rozpočet 2023 pracovni material'!G53</f>
        <v>2000</v>
      </c>
      <c r="E46" s="6"/>
      <c r="F46" s="6"/>
      <c r="G46" s="6"/>
      <c r="H46" s="6"/>
      <c r="I46" s="6"/>
    </row>
    <row r="47" spans="1:9" s="1" customFormat="1" ht="12" customHeight="1" hidden="1" outlineLevel="1">
      <c r="A47" s="13">
        <v>3319</v>
      </c>
      <c r="B47" s="13">
        <v>2122</v>
      </c>
      <c r="C47" s="96" t="s">
        <v>201</v>
      </c>
      <c r="D47" s="15">
        <f>'Rozpočet 2023 pracovni material'!G54</f>
        <v>32000</v>
      </c>
      <c r="E47" s="6"/>
      <c r="F47" s="6"/>
      <c r="G47" s="6"/>
      <c r="H47" s="6"/>
      <c r="I47" s="6"/>
    </row>
    <row r="48" spans="1:9" s="1" customFormat="1" ht="12" customHeight="1" hidden="1" outlineLevel="1">
      <c r="A48" s="13"/>
      <c r="B48" s="13"/>
      <c r="C48" s="96"/>
      <c r="D48" s="15"/>
      <c r="E48" s="6"/>
      <c r="F48" s="6"/>
      <c r="G48" s="6"/>
      <c r="H48" s="6"/>
      <c r="I48" s="6"/>
    </row>
    <row r="49" spans="1:9" s="1" customFormat="1" ht="12" customHeight="1" hidden="1" outlineLevel="1">
      <c r="A49" s="13">
        <v>3511</v>
      </c>
      <c r="B49" s="13">
        <v>2122</v>
      </c>
      <c r="C49" s="96" t="s">
        <v>202</v>
      </c>
      <c r="D49" s="15">
        <f>'Rozpočet 2023 pracovni material'!G59</f>
        <v>124860</v>
      </c>
      <c r="E49" s="6"/>
      <c r="F49" s="6"/>
      <c r="G49" s="6"/>
      <c r="H49" s="6"/>
      <c r="I49" s="6"/>
    </row>
    <row r="50" spans="1:9" s="1" customFormat="1" ht="12" customHeight="1" hidden="1" outlineLevel="1">
      <c r="A50" s="13"/>
      <c r="B50" s="13"/>
      <c r="C50" s="96"/>
      <c r="D50" s="15"/>
      <c r="E50" s="6"/>
      <c r="F50" s="6"/>
      <c r="G50" s="6"/>
      <c r="H50" s="6"/>
      <c r="I50" s="6"/>
    </row>
    <row r="51" spans="1:9" s="1" customFormat="1" ht="12" customHeight="1" hidden="1" outlineLevel="1">
      <c r="A51" s="13">
        <v>3612</v>
      </c>
      <c r="B51" s="13">
        <v>2119</v>
      </c>
      <c r="C51" s="96" t="s">
        <v>203</v>
      </c>
      <c r="D51" s="15">
        <f>'Rozpočet 2023 pracovni material'!G61</f>
        <v>3500000</v>
      </c>
      <c r="E51" s="6"/>
      <c r="F51" s="6"/>
      <c r="G51" s="6"/>
      <c r="H51" s="6"/>
      <c r="I51" s="6"/>
    </row>
    <row r="52" spans="1:9" s="1" customFormat="1" ht="12" customHeight="1" hidden="1" outlineLevel="1">
      <c r="A52" s="13">
        <v>3612</v>
      </c>
      <c r="B52" s="13">
        <v>2132</v>
      </c>
      <c r="C52" s="96" t="s">
        <v>204</v>
      </c>
      <c r="D52" s="15">
        <f>'Rozpočet 2023 pracovni material'!G62</f>
        <v>8200000</v>
      </c>
      <c r="E52" s="6"/>
      <c r="F52" s="6"/>
      <c r="G52" s="6"/>
      <c r="H52" s="6"/>
      <c r="I52" s="6"/>
    </row>
    <row r="53" spans="1:9" s="1" customFormat="1" ht="12" customHeight="1" hidden="1" outlineLevel="1">
      <c r="A53" s="13">
        <v>3613</v>
      </c>
      <c r="B53" s="13">
        <v>2119</v>
      </c>
      <c r="C53" s="96" t="s">
        <v>205</v>
      </c>
      <c r="D53" s="15">
        <f>'Rozpočet 2023 pracovni material'!G64</f>
        <v>550000</v>
      </c>
      <c r="E53" s="6"/>
      <c r="F53" s="6"/>
      <c r="G53" s="6"/>
      <c r="H53" s="6"/>
      <c r="I53" s="6"/>
    </row>
    <row r="54" spans="1:9" s="1" customFormat="1" ht="12" customHeight="1" hidden="1" outlineLevel="1">
      <c r="A54" s="13">
        <v>3613</v>
      </c>
      <c r="B54" s="13">
        <v>2132</v>
      </c>
      <c r="C54" s="96" t="s">
        <v>206</v>
      </c>
      <c r="D54" s="15">
        <f>'Rozpočet 2023 pracovni material'!G65</f>
        <v>703000</v>
      </c>
      <c r="E54" s="6"/>
      <c r="F54" s="6"/>
      <c r="G54" s="6"/>
      <c r="H54" s="6"/>
      <c r="I54" s="6"/>
    </row>
    <row r="55" spans="1:9" s="1" customFormat="1" ht="12" customHeight="1" hidden="1" outlineLevel="1">
      <c r="A55" s="13">
        <v>3613</v>
      </c>
      <c r="B55" s="13">
        <v>2132</v>
      </c>
      <c r="C55" s="96" t="s">
        <v>347</v>
      </c>
      <c r="D55" s="15">
        <f>'Rozpočet 2023 pracovni material'!G66</f>
        <v>3250000</v>
      </c>
      <c r="E55" s="6"/>
      <c r="F55" s="6"/>
      <c r="G55" s="6"/>
      <c r="H55" s="6"/>
      <c r="I55" s="6"/>
    </row>
    <row r="56" spans="1:9" s="1" customFormat="1" ht="12" customHeight="1" hidden="1" outlineLevel="1">
      <c r="A56" s="13"/>
      <c r="B56" s="13"/>
      <c r="C56" s="96"/>
      <c r="D56" s="15"/>
      <c r="E56" s="6"/>
      <c r="F56" s="6"/>
      <c r="G56" s="6"/>
      <c r="H56" s="6"/>
      <c r="I56" s="6"/>
    </row>
    <row r="57" spans="1:9" s="1" customFormat="1" ht="12" customHeight="1" hidden="1" outlineLevel="1">
      <c r="A57" s="13">
        <v>3632</v>
      </c>
      <c r="B57" s="13">
        <v>2111</v>
      </c>
      <c r="C57" s="96" t="s">
        <v>208</v>
      </c>
      <c r="D57" s="15">
        <f>'Rozpočet 2023 pracovni material'!G71</f>
        <v>50000</v>
      </c>
      <c r="E57" s="6"/>
      <c r="F57" s="6"/>
      <c r="G57" s="6"/>
      <c r="H57" s="6"/>
      <c r="I57" s="6"/>
    </row>
    <row r="58" spans="1:9" s="1" customFormat="1" ht="12" customHeight="1" hidden="1" outlineLevel="1">
      <c r="A58" s="13">
        <v>3639</v>
      </c>
      <c r="B58" s="14">
        <v>2119</v>
      </c>
      <c r="C58" s="96" t="s">
        <v>209</v>
      </c>
      <c r="D58" s="15">
        <f>'Rozpočet 2023 pracovni material'!G73</f>
        <v>30000</v>
      </c>
      <c r="E58" s="6"/>
      <c r="F58" s="6"/>
      <c r="G58" s="6"/>
      <c r="H58" s="6"/>
      <c r="I58" s="6"/>
    </row>
    <row r="59" spans="1:9" s="1" customFormat="1" ht="12" customHeight="1" hidden="1" outlineLevel="1">
      <c r="A59" s="13">
        <v>3639</v>
      </c>
      <c r="B59" s="13">
        <v>2131</v>
      </c>
      <c r="C59" s="96" t="s">
        <v>210</v>
      </c>
      <c r="D59" s="15">
        <f>'Rozpočet 2023 pracovni material'!G75</f>
        <v>300000</v>
      </c>
      <c r="E59" s="6"/>
      <c r="F59" s="6"/>
      <c r="G59" s="6"/>
      <c r="H59" s="6"/>
      <c r="I59" s="6"/>
    </row>
    <row r="60" spans="1:9" s="1" customFormat="1" ht="12" customHeight="1" hidden="1" outlineLevel="1">
      <c r="A60" s="13">
        <v>3639</v>
      </c>
      <c r="B60" s="13">
        <v>2132</v>
      </c>
      <c r="C60" s="96" t="s">
        <v>238</v>
      </c>
      <c r="D60" s="15">
        <f>'Rozpočet 2023 pracovni material'!G76</f>
        <v>57000</v>
      </c>
      <c r="E60" s="6"/>
      <c r="F60" s="6"/>
      <c r="G60" s="6"/>
      <c r="H60" s="6"/>
      <c r="I60" s="6"/>
    </row>
    <row r="61" spans="1:9" s="1" customFormat="1" ht="12" customHeight="1" hidden="1" outlineLevel="1">
      <c r="A61" s="13">
        <v>3639</v>
      </c>
      <c r="B61" s="13">
        <v>2324</v>
      </c>
      <c r="C61" s="96" t="s">
        <v>258</v>
      </c>
      <c r="D61" s="15">
        <f>'Rozpočet 2023 pracovni material'!G77</f>
        <v>10000</v>
      </c>
      <c r="E61" s="6"/>
      <c r="F61" s="6"/>
      <c r="G61" s="6"/>
      <c r="H61" s="6"/>
      <c r="I61" s="6"/>
    </row>
    <row r="62" spans="1:9" s="1" customFormat="1" ht="12" customHeight="1" hidden="1" outlineLevel="1">
      <c r="A62" s="13"/>
      <c r="B62" s="13"/>
      <c r="C62" s="96"/>
      <c r="D62" s="15"/>
      <c r="E62" s="6"/>
      <c r="F62" s="6"/>
      <c r="G62" s="6"/>
      <c r="H62" s="6"/>
      <c r="I62" s="6"/>
    </row>
    <row r="63" spans="1:9" s="1" customFormat="1" ht="12" customHeight="1" hidden="1" outlineLevel="1">
      <c r="A63" s="13">
        <v>3725</v>
      </c>
      <c r="B63" s="13">
        <v>2324</v>
      </c>
      <c r="C63" s="96" t="s">
        <v>211</v>
      </c>
      <c r="D63" s="15">
        <f>'Rozpočet 2023 pracovni material'!G79</f>
        <v>1000000</v>
      </c>
      <c r="E63" s="6"/>
      <c r="F63" s="6"/>
      <c r="G63" s="6"/>
      <c r="H63" s="6"/>
      <c r="I63" s="6"/>
    </row>
    <row r="64" spans="1:9" s="1" customFormat="1" ht="12" customHeight="1" hidden="1" outlineLevel="1">
      <c r="A64" s="13"/>
      <c r="B64" s="13"/>
      <c r="C64" s="96"/>
      <c r="D64" s="15"/>
      <c r="E64" s="6"/>
      <c r="F64" s="6"/>
      <c r="G64" s="6"/>
      <c r="H64" s="6"/>
      <c r="I64" s="6"/>
    </row>
    <row r="65" spans="1:9" s="1" customFormat="1" ht="12" customHeight="1" hidden="1" outlineLevel="1">
      <c r="A65" s="13">
        <v>4350</v>
      </c>
      <c r="B65" s="13">
        <v>2122</v>
      </c>
      <c r="C65" s="96" t="s">
        <v>235</v>
      </c>
      <c r="D65" s="15">
        <f>'Rozpočet 2023 pracovni material'!G83</f>
        <v>109408</v>
      </c>
      <c r="E65" s="6"/>
      <c r="F65" s="6"/>
      <c r="G65" s="6"/>
      <c r="H65" s="6"/>
      <c r="I65" s="6"/>
    </row>
    <row r="66" spans="1:9" s="1" customFormat="1" ht="12" customHeight="1" hidden="1" outlineLevel="1">
      <c r="A66" s="13"/>
      <c r="B66" s="13"/>
      <c r="C66" s="96"/>
      <c r="D66" s="15"/>
      <c r="E66" s="6"/>
      <c r="F66" s="6"/>
      <c r="G66" s="6"/>
      <c r="H66" s="6"/>
      <c r="I66" s="6"/>
    </row>
    <row r="67" spans="1:9" s="1" customFormat="1" ht="12" customHeight="1" hidden="1" outlineLevel="1">
      <c r="A67" s="13">
        <v>5311</v>
      </c>
      <c r="B67" s="13">
        <v>2212</v>
      </c>
      <c r="C67" s="96" t="s">
        <v>259</v>
      </c>
      <c r="D67" s="15">
        <f>'Rozpočet 2023 pracovni material'!G86</f>
        <v>5000</v>
      </c>
      <c r="E67" s="6"/>
      <c r="F67" s="6"/>
      <c r="G67" s="6"/>
      <c r="H67" s="6"/>
      <c r="I67" s="6"/>
    </row>
    <row r="68" spans="1:9" s="1" customFormat="1" ht="12" customHeight="1" hidden="1" outlineLevel="1">
      <c r="A68" s="13"/>
      <c r="B68" s="13"/>
      <c r="C68" s="96"/>
      <c r="D68" s="15"/>
      <c r="E68" s="6"/>
      <c r="F68" s="6"/>
      <c r="G68" s="6"/>
      <c r="H68" s="6"/>
      <c r="I68" s="6"/>
    </row>
    <row r="69" spans="1:9" s="1" customFormat="1" ht="12" customHeight="1" hidden="1" outlineLevel="1">
      <c r="A69" s="13">
        <v>6171</v>
      </c>
      <c r="B69" s="13">
        <v>2111</v>
      </c>
      <c r="C69" s="96" t="s">
        <v>213</v>
      </c>
      <c r="D69" s="15">
        <f>'Rozpočet 2023 pracovni material'!G88</f>
        <v>2000</v>
      </c>
      <c r="E69" s="6"/>
      <c r="F69" s="6"/>
      <c r="G69" s="6"/>
      <c r="H69" s="6"/>
      <c r="I69" s="6"/>
    </row>
    <row r="70" spans="1:9" s="1" customFormat="1" ht="12" customHeight="1" hidden="1" outlineLevel="1">
      <c r="A70" s="13">
        <v>6171</v>
      </c>
      <c r="B70" s="13">
        <v>2324</v>
      </c>
      <c r="C70" s="96" t="s">
        <v>349</v>
      </c>
      <c r="D70" s="15">
        <f>'Rozpočet 2023 pracovni material'!G90</f>
        <v>50000</v>
      </c>
      <c r="E70" s="6"/>
      <c r="F70" s="6"/>
      <c r="G70" s="6"/>
      <c r="H70" s="6"/>
      <c r="I70" s="6"/>
    </row>
    <row r="71" spans="1:9" s="1" customFormat="1" ht="12" customHeight="1" hidden="1" outlineLevel="1">
      <c r="A71" s="13">
        <v>6171</v>
      </c>
      <c r="B71" s="13">
        <v>2329</v>
      </c>
      <c r="C71" s="96" t="s">
        <v>214</v>
      </c>
      <c r="D71" s="15">
        <f>'Rozpočet 2023 pracovni material'!G91</f>
        <v>2000</v>
      </c>
      <c r="E71" s="6"/>
      <c r="F71" s="6"/>
      <c r="G71" s="6"/>
      <c r="H71" s="6"/>
      <c r="I71" s="6"/>
    </row>
    <row r="72" spans="1:9" s="1" customFormat="1" ht="12" customHeight="1" hidden="1" outlineLevel="1">
      <c r="A72" s="13"/>
      <c r="B72" s="13"/>
      <c r="C72" s="96"/>
      <c r="D72" s="15"/>
      <c r="E72" s="6"/>
      <c r="F72" s="6"/>
      <c r="G72" s="6"/>
      <c r="H72" s="6"/>
      <c r="I72" s="6"/>
    </row>
    <row r="73" spans="1:9" s="1" customFormat="1" ht="12" customHeight="1" hidden="1" outlineLevel="1">
      <c r="A73" s="13">
        <v>6310</v>
      </c>
      <c r="B73" s="13">
        <v>2141</v>
      </c>
      <c r="C73" s="96" t="s">
        <v>215</v>
      </c>
      <c r="D73" s="15">
        <f>'Rozpočet 2023 pracovni material'!G93</f>
        <v>1500</v>
      </c>
      <c r="E73" s="6"/>
      <c r="F73" s="6"/>
      <c r="G73" s="6"/>
      <c r="H73" s="6"/>
      <c r="I73" s="6"/>
    </row>
    <row r="74" spans="1:9" s="1" customFormat="1" ht="12" customHeight="1" hidden="1" outlineLevel="1">
      <c r="A74" s="13">
        <v>6320</v>
      </c>
      <c r="B74" s="13">
        <v>2324</v>
      </c>
      <c r="C74" s="96" t="s">
        <v>260</v>
      </c>
      <c r="D74" s="15">
        <f>'Rozpočet 2023 pracovni material'!G94</f>
        <v>37000</v>
      </c>
      <c r="E74" s="6"/>
      <c r="F74" s="6"/>
      <c r="G74" s="6"/>
      <c r="H74" s="6"/>
      <c r="I74" s="6"/>
    </row>
    <row r="75" spans="1:4" ht="12" customHeight="1" hidden="1" outlineLevel="1">
      <c r="A75" s="13"/>
      <c r="B75" s="13"/>
      <c r="C75" s="13"/>
      <c r="D75" s="15"/>
    </row>
    <row r="76" spans="1:4" ht="12" customHeight="1" collapsed="1">
      <c r="A76" s="3" t="s">
        <v>8</v>
      </c>
      <c r="B76" s="4"/>
      <c r="C76" s="4"/>
      <c r="D76" s="87">
        <f>SUM(D77:D84)</f>
        <v>10300000</v>
      </c>
    </row>
    <row r="77" spans="1:4" ht="12" customHeight="1" hidden="1" outlineLevel="1">
      <c r="A77" s="11"/>
      <c r="B77" s="4"/>
      <c r="C77" s="4"/>
      <c r="D77" s="87"/>
    </row>
    <row r="78" spans="1:9" s="1" customFormat="1" ht="12" customHeight="1" hidden="1" outlineLevel="1">
      <c r="A78" s="13">
        <v>2310</v>
      </c>
      <c r="B78" s="13">
        <v>3122</v>
      </c>
      <c r="C78" s="96" t="s">
        <v>357</v>
      </c>
      <c r="D78" s="15">
        <f>'Rozpočet 2023 pracovni material'!G108</f>
        <v>800000</v>
      </c>
      <c r="E78" s="6"/>
      <c r="F78" s="6"/>
      <c r="G78" s="6"/>
      <c r="H78" s="6"/>
      <c r="I78" s="6"/>
    </row>
    <row r="79" spans="1:9" s="1" customFormat="1" ht="12" customHeight="1" hidden="1" outlineLevel="1">
      <c r="A79" s="13"/>
      <c r="B79" s="13"/>
      <c r="C79" s="96"/>
      <c r="D79" s="15"/>
      <c r="E79" s="6"/>
      <c r="F79" s="6"/>
      <c r="G79" s="6"/>
      <c r="H79" s="6"/>
      <c r="I79" s="6"/>
    </row>
    <row r="80" spans="1:9" s="1" customFormat="1" ht="12" customHeight="1" hidden="1" outlineLevel="1">
      <c r="A80" s="13">
        <v>3613</v>
      </c>
      <c r="B80" s="13">
        <v>3112</v>
      </c>
      <c r="C80" s="96" t="s">
        <v>261</v>
      </c>
      <c r="D80" s="15">
        <f>'Rozpočet 2023 pracovni material'!G111</f>
        <v>0</v>
      </c>
      <c r="E80" s="6"/>
      <c r="F80" s="6"/>
      <c r="G80" s="6"/>
      <c r="H80" s="6"/>
      <c r="I80" s="6"/>
    </row>
    <row r="81" spans="1:9" s="1" customFormat="1" ht="12" customHeight="1" hidden="1" outlineLevel="1">
      <c r="A81" s="13"/>
      <c r="B81" s="13"/>
      <c r="C81" s="96"/>
      <c r="D81" s="15"/>
      <c r="E81" s="6"/>
      <c r="F81" s="6"/>
      <c r="G81" s="6"/>
      <c r="H81" s="6"/>
      <c r="I81" s="6"/>
    </row>
    <row r="82" spans="1:9" s="1" customFormat="1" ht="12" customHeight="1" hidden="1" outlineLevel="1">
      <c r="A82" s="13">
        <v>3639</v>
      </c>
      <c r="B82" s="13">
        <v>3111</v>
      </c>
      <c r="C82" s="96" t="s">
        <v>216</v>
      </c>
      <c r="D82" s="15">
        <f>'Rozpočet 2023 pracovni material'!G114</f>
        <v>6500000</v>
      </c>
      <c r="E82" s="6"/>
      <c r="F82" s="6"/>
      <c r="G82" s="6"/>
      <c r="H82" s="6"/>
      <c r="I82" s="6"/>
    </row>
    <row r="83" spans="1:9" s="1" customFormat="1" ht="12" customHeight="1" hidden="1" outlineLevel="1">
      <c r="A83" s="13"/>
      <c r="B83" s="13"/>
      <c r="C83" s="96" t="s">
        <v>428</v>
      </c>
      <c r="D83" s="15">
        <f>'Rozpočet 2023 pracovni material'!G115</f>
        <v>3000000</v>
      </c>
      <c r="E83" s="6"/>
      <c r="F83" s="6"/>
      <c r="G83" s="6"/>
      <c r="H83" s="6"/>
      <c r="I83" s="6"/>
    </row>
    <row r="84" spans="1:9" s="1" customFormat="1" ht="12" customHeight="1" hidden="1" outlineLevel="1">
      <c r="A84" s="13"/>
      <c r="B84" s="13"/>
      <c r="C84" s="13"/>
      <c r="D84" s="15"/>
      <c r="E84" s="6"/>
      <c r="F84" s="6"/>
      <c r="G84" s="6"/>
      <c r="H84" s="6"/>
      <c r="I84" s="6"/>
    </row>
    <row r="85" spans="1:9" s="1" customFormat="1" ht="12" customHeight="1" collapsed="1">
      <c r="A85" s="3" t="s">
        <v>12</v>
      </c>
      <c r="B85" s="11"/>
      <c r="C85" s="11"/>
      <c r="D85" s="87">
        <f>SUM(D87:D101)</f>
        <v>24631255</v>
      </c>
      <c r="E85" s="6"/>
      <c r="F85" s="6"/>
      <c r="G85" s="6"/>
      <c r="H85" s="6"/>
      <c r="I85" s="6"/>
    </row>
    <row r="86" spans="1:9" s="1" customFormat="1" ht="9.75" hidden="1" outlineLevel="1">
      <c r="A86" s="11"/>
      <c r="B86" s="11"/>
      <c r="C86" s="11"/>
      <c r="D86" s="87"/>
      <c r="E86" s="6"/>
      <c r="F86" s="6"/>
      <c r="G86" s="6"/>
      <c r="H86" s="6"/>
      <c r="I86" s="6"/>
    </row>
    <row r="87" spans="1:9" s="1" customFormat="1" ht="9.75" hidden="1" outlineLevel="1">
      <c r="A87" s="13"/>
      <c r="B87" s="13">
        <v>4112</v>
      </c>
      <c r="C87" s="13" t="s">
        <v>218</v>
      </c>
      <c r="D87" s="15">
        <f>'Rozpočet 2023 pracovni material'!G128</f>
        <v>4787000</v>
      </c>
      <c r="E87" s="6"/>
      <c r="F87" s="6"/>
      <c r="G87" s="6"/>
      <c r="H87" s="6"/>
      <c r="I87" s="6"/>
    </row>
    <row r="88" spans="1:9" s="1" customFormat="1" ht="9.75" hidden="1" outlineLevel="1">
      <c r="A88" s="13"/>
      <c r="B88" s="13"/>
      <c r="C88" s="13"/>
      <c r="D88" s="15"/>
      <c r="E88" s="6"/>
      <c r="F88" s="6"/>
      <c r="G88" s="6"/>
      <c r="H88" s="6"/>
      <c r="I88" s="6"/>
    </row>
    <row r="89" spans="1:9" s="1" customFormat="1" ht="9.75" hidden="1" outlineLevel="1">
      <c r="A89" s="13"/>
      <c r="B89" s="13"/>
      <c r="C89" s="68" t="s">
        <v>159</v>
      </c>
      <c r="D89" s="15"/>
      <c r="E89" s="6"/>
      <c r="F89" s="6"/>
      <c r="G89" s="6"/>
      <c r="H89" s="6"/>
      <c r="I89" s="6"/>
    </row>
    <row r="90" spans="1:9" s="1" customFormat="1" ht="9.75" hidden="1" outlineLevel="1">
      <c r="A90" s="13"/>
      <c r="B90" s="68">
        <v>4116</v>
      </c>
      <c r="C90" s="6" t="s">
        <v>295</v>
      </c>
      <c r="D90" s="15">
        <f>'Rozpočet 2023 pracovni material'!G133</f>
        <v>0</v>
      </c>
      <c r="E90" s="6"/>
      <c r="F90" s="6"/>
      <c r="G90" s="6"/>
      <c r="H90" s="6"/>
      <c r="I90" s="6"/>
    </row>
    <row r="91" spans="1:9" s="1" customFormat="1" ht="9.75" hidden="1" outlineLevel="1">
      <c r="A91" s="13"/>
      <c r="B91" s="68">
        <v>4116</v>
      </c>
      <c r="C91" s="6" t="s">
        <v>296</v>
      </c>
      <c r="D91" s="15">
        <f>'Rozpočet 2023 pracovni material'!G134</f>
        <v>0</v>
      </c>
      <c r="E91" s="6"/>
      <c r="F91" s="6"/>
      <c r="G91" s="6"/>
      <c r="H91" s="6"/>
      <c r="I91" s="6"/>
    </row>
    <row r="92" spans="1:9" s="1" customFormat="1" ht="9.75" hidden="1" outlineLevel="1">
      <c r="A92" s="13"/>
      <c r="B92" s="68">
        <v>4116</v>
      </c>
      <c r="C92" s="7" t="s">
        <v>431</v>
      </c>
      <c r="D92" s="15">
        <f>'Rozpočet 2023 pracovni material'!G135</f>
        <v>87920.34</v>
      </c>
      <c r="E92" s="6"/>
      <c r="F92" s="6"/>
      <c r="G92" s="6"/>
      <c r="H92" s="6"/>
      <c r="I92" s="6"/>
    </row>
    <row r="93" spans="1:9" s="1" customFormat="1" ht="9.75" hidden="1" outlineLevel="1">
      <c r="A93" s="13"/>
      <c r="B93" s="68">
        <v>4116</v>
      </c>
      <c r="C93" s="7" t="s">
        <v>439</v>
      </c>
      <c r="D93" s="15">
        <f>'Rozpočet 2023 pracovni material'!G136</f>
        <v>0</v>
      </c>
      <c r="E93" s="6"/>
      <c r="F93" s="6"/>
      <c r="G93" s="6"/>
      <c r="H93" s="6"/>
      <c r="I93" s="6"/>
    </row>
    <row r="94" spans="1:4" ht="9.75" hidden="1" outlineLevel="1">
      <c r="A94" s="13"/>
      <c r="B94" s="13"/>
      <c r="C94" s="68"/>
      <c r="D94" s="15"/>
    </row>
    <row r="95" spans="1:4" ht="9.75" hidden="1" outlineLevel="1">
      <c r="A95" s="13"/>
      <c r="B95" s="68"/>
      <c r="C95" s="68" t="s">
        <v>162</v>
      </c>
      <c r="D95" s="15"/>
    </row>
    <row r="96" spans="1:4" ht="9.75" hidden="1" outlineLevel="1">
      <c r="A96" s="13"/>
      <c r="B96" s="68">
        <v>4216</v>
      </c>
      <c r="C96" s="6" t="s">
        <v>295</v>
      </c>
      <c r="D96" s="15">
        <f>'Rozpočet 2023 pracovni material'!G158</f>
        <v>0</v>
      </c>
    </row>
    <row r="97" spans="1:4" ht="9.75" hidden="1" outlineLevel="1">
      <c r="A97" s="13"/>
      <c r="B97" s="68">
        <v>4216</v>
      </c>
      <c r="C97" s="6" t="s">
        <v>296</v>
      </c>
      <c r="D97" s="15">
        <f>'Rozpočet 2023 pracovni material'!G159</f>
        <v>0</v>
      </c>
    </row>
    <row r="98" spans="1:4" ht="9.75" hidden="1" outlineLevel="1">
      <c r="A98" s="13"/>
      <c r="B98" s="68">
        <v>4216</v>
      </c>
      <c r="C98" s="6" t="s">
        <v>429</v>
      </c>
      <c r="D98" s="15">
        <f>'Rozpočet 2023 pracovni material'!G162</f>
        <v>7474255</v>
      </c>
    </row>
    <row r="99" spans="1:4" ht="9.75" hidden="1" outlineLevel="1">
      <c r="A99" s="13"/>
      <c r="B99" s="68">
        <v>4216</v>
      </c>
      <c r="C99" s="7" t="s">
        <v>431</v>
      </c>
      <c r="D99" s="15">
        <f>'Rozpočet 2023 pracovni material'!G163</f>
        <v>4282079.66</v>
      </c>
    </row>
    <row r="100" spans="1:4" ht="9.75" hidden="1" outlineLevel="1">
      <c r="A100" s="13"/>
      <c r="B100" s="68">
        <v>4216</v>
      </c>
      <c r="C100" s="7" t="s">
        <v>439</v>
      </c>
      <c r="D100" s="15">
        <f>'Rozpočet 2023 pracovni material'!G164</f>
        <v>8000000</v>
      </c>
    </row>
    <row r="101" ht="9.75" collapsed="1">
      <c r="D101" s="15"/>
    </row>
    <row r="102" spans="1:4" ht="9.75">
      <c r="A102" s="66" t="s">
        <v>9</v>
      </c>
      <c r="B102" s="62"/>
      <c r="C102" s="62"/>
      <c r="D102" s="78">
        <f>D9+D27+D76+D85</f>
        <v>178490189.24</v>
      </c>
    </row>
    <row r="103" spans="1:4" ht="9.75">
      <c r="A103" s="6"/>
      <c r="D103" s="15"/>
    </row>
    <row r="104" spans="1:4" ht="9.75">
      <c r="A104" s="3" t="s">
        <v>10</v>
      </c>
      <c r="B104" s="4"/>
      <c r="C104" s="4"/>
      <c r="D104" s="87">
        <f>SUM(D105:D107)</f>
        <v>2573356</v>
      </c>
    </row>
    <row r="105" spans="2:4" ht="11.25" customHeight="1">
      <c r="B105" s="13">
        <v>8115</v>
      </c>
      <c r="C105" s="13" t="s">
        <v>517</v>
      </c>
      <c r="D105" s="15">
        <f>'Rozpočet 2023 pracovni material'!G177</f>
        <v>11000000</v>
      </c>
    </row>
    <row r="106" spans="2:4" ht="11.25" customHeight="1">
      <c r="B106" s="13">
        <v>8123</v>
      </c>
      <c r="C106" s="13" t="s">
        <v>516</v>
      </c>
      <c r="D106" s="15">
        <f>'Rozpočet 2023 pracovni material'!G184</f>
        <v>14500000</v>
      </c>
    </row>
    <row r="107" spans="2:4" ht="11.25" customHeight="1">
      <c r="B107" s="13">
        <v>8124</v>
      </c>
      <c r="C107" s="13" t="s">
        <v>107</v>
      </c>
      <c r="D107" s="87">
        <f>SUM(D108:D116)</f>
        <v>-22926644</v>
      </c>
    </row>
    <row r="108" spans="2:4" ht="9.75" hidden="1" outlineLevel="1">
      <c r="B108" s="13"/>
      <c r="C108" s="13" t="s">
        <v>82</v>
      </c>
      <c r="D108" s="15">
        <f>'Rozpočet 2023 pracovni material'!G187</f>
        <v>-1062168</v>
      </c>
    </row>
    <row r="109" spans="2:4" ht="9.75" hidden="1" outlineLevel="1">
      <c r="B109" s="13"/>
      <c r="C109" s="13" t="s">
        <v>163</v>
      </c>
      <c r="D109" s="15">
        <f>'Rozpočet 2023 pracovni material'!G188</f>
        <v>-1800000</v>
      </c>
    </row>
    <row r="110" spans="2:4" ht="9.75" hidden="1" outlineLevel="1">
      <c r="B110" s="13"/>
      <c r="C110" s="13" t="s">
        <v>164</v>
      </c>
      <c r="D110" s="15">
        <f>'Rozpočet 2023 pracovni material'!G189</f>
        <v>0</v>
      </c>
    </row>
    <row r="111" spans="2:4" ht="9.75" hidden="1" outlineLevel="1">
      <c r="B111" s="13"/>
      <c r="C111" s="13" t="s">
        <v>177</v>
      </c>
      <c r="D111" s="15">
        <f>'Rozpočet 2023 pracovni material'!G190</f>
        <v>-3300000</v>
      </c>
    </row>
    <row r="112" spans="2:4" ht="9.75" hidden="1" outlineLevel="1">
      <c r="B112" s="13"/>
      <c r="C112" s="13" t="s">
        <v>180</v>
      </c>
      <c r="D112" s="15">
        <f>'Rozpočet 2023 pracovni material'!G191</f>
        <v>-5000000</v>
      </c>
    </row>
    <row r="113" spans="2:4" ht="9.75" hidden="1" outlineLevel="1">
      <c r="B113" s="13"/>
      <c r="C113" s="13" t="s">
        <v>242</v>
      </c>
      <c r="D113" s="15">
        <f>'Rozpočet 2023 pracovni material'!G192</f>
        <v>-1020000</v>
      </c>
    </row>
    <row r="114" spans="2:4" ht="9.75" hidden="1" outlineLevel="1">
      <c r="B114" s="13"/>
      <c r="C114" s="13" t="s">
        <v>377</v>
      </c>
      <c r="D114" s="15">
        <f>'Rozpočet 2023 pracovni material'!G193</f>
        <v>-1500000</v>
      </c>
    </row>
    <row r="115" spans="2:4" ht="9.75" hidden="1" outlineLevel="1">
      <c r="B115" s="13"/>
      <c r="C115" s="13" t="s">
        <v>469</v>
      </c>
      <c r="D115" s="15">
        <f>'Rozpočet 2023 pracovni material'!G194</f>
        <v>0</v>
      </c>
    </row>
    <row r="116" spans="2:4" ht="9.75" hidden="1" outlineLevel="1">
      <c r="B116" s="13"/>
      <c r="C116" s="13" t="s">
        <v>470</v>
      </c>
      <c r="D116" s="15">
        <f>'Rozpočet 2023 pracovni material'!G195</f>
        <v>-9244476</v>
      </c>
    </row>
    <row r="117" spans="2:4" ht="9.75" collapsed="1">
      <c r="B117" s="13"/>
      <c r="C117" s="13"/>
      <c r="D117" s="15"/>
    </row>
    <row r="118" spans="1:4" ht="9.75">
      <c r="A118" s="27"/>
      <c r="B118" s="28"/>
      <c r="C118" s="28"/>
      <c r="D118" s="64"/>
    </row>
    <row r="119" spans="1:4" ht="9.75">
      <c r="A119" s="66" t="s">
        <v>11</v>
      </c>
      <c r="B119" s="62"/>
      <c r="C119" s="62"/>
      <c r="D119" s="78">
        <f>D102+D104</f>
        <v>181063545.24</v>
      </c>
    </row>
    <row r="120" spans="1:4" ht="9.75">
      <c r="A120" s="27"/>
      <c r="B120" s="28"/>
      <c r="C120" s="28"/>
      <c r="D120" s="64"/>
    </row>
    <row r="121" ht="9.75">
      <c r="D121" s="15"/>
    </row>
    <row r="122" spans="1:4" ht="9.75">
      <c r="A122" s="3" t="s">
        <v>525</v>
      </c>
      <c r="B122" s="4"/>
      <c r="C122" s="4"/>
      <c r="D122" s="15"/>
    </row>
    <row r="123" spans="1:4" ht="9.75">
      <c r="A123" s="21"/>
      <c r="B123" s="5"/>
      <c r="D123" s="15"/>
    </row>
    <row r="124" spans="1:4" ht="9.75">
      <c r="A124" s="81" t="s">
        <v>27</v>
      </c>
      <c r="B124" s="68"/>
      <c r="D124" s="86">
        <f>SUM(D125:D126)</f>
        <v>167000</v>
      </c>
    </row>
    <row r="125" spans="1:4" ht="9.75" hidden="1" outlineLevel="1">
      <c r="A125" s="68">
        <v>0</v>
      </c>
      <c r="B125" s="68">
        <v>1014</v>
      </c>
      <c r="C125" s="68" t="s">
        <v>28</v>
      </c>
      <c r="D125" s="15">
        <f>'Rozpočet 2023 pracovni material'!G208</f>
        <v>150000</v>
      </c>
    </row>
    <row r="126" spans="1:4" ht="9.75" hidden="1" outlineLevel="1">
      <c r="A126" s="68">
        <v>8009</v>
      </c>
      <c r="B126" s="68">
        <v>1032</v>
      </c>
      <c r="C126" s="68" t="s">
        <v>29</v>
      </c>
      <c r="D126" s="15">
        <f>'Rozpočet 2023 pracovni material'!G209</f>
        <v>17000</v>
      </c>
    </row>
    <row r="127" spans="1:4" ht="9.75" collapsed="1">
      <c r="A127" s="68"/>
      <c r="B127" s="68"/>
      <c r="C127" s="68"/>
      <c r="D127" s="15"/>
    </row>
    <row r="128" spans="1:4" ht="9.75">
      <c r="A128" s="81" t="s">
        <v>30</v>
      </c>
      <c r="B128" s="68"/>
      <c r="D128" s="86">
        <f>SUM(D129:D130)</f>
        <v>4800000</v>
      </c>
    </row>
    <row r="129" spans="1:4" ht="9.75" hidden="1" outlineLevel="1">
      <c r="A129" s="68">
        <v>10</v>
      </c>
      <c r="B129" s="68">
        <v>2212</v>
      </c>
      <c r="C129" s="68" t="s">
        <v>76</v>
      </c>
      <c r="D129" s="15">
        <f>'Rozpočet 2023 pracovni material'!G212</f>
        <v>4500000</v>
      </c>
    </row>
    <row r="130" spans="1:4" ht="9.75" hidden="1" outlineLevel="1">
      <c r="A130" s="68">
        <v>0</v>
      </c>
      <c r="B130" s="68">
        <v>2292</v>
      </c>
      <c r="C130" s="68" t="s">
        <v>109</v>
      </c>
      <c r="D130" s="15">
        <f>'Rozpočet 2023 pracovni material'!G213</f>
        <v>300000</v>
      </c>
    </row>
    <row r="131" spans="1:4" ht="9.75" collapsed="1">
      <c r="A131" s="68"/>
      <c r="B131" s="68"/>
      <c r="C131" s="68"/>
      <c r="D131" s="15"/>
    </row>
    <row r="132" spans="1:4" ht="9.75">
      <c r="A132" s="81" t="s">
        <v>31</v>
      </c>
      <c r="B132" s="68"/>
      <c r="D132" s="86">
        <f>SUM(D133:D136)</f>
        <v>648000</v>
      </c>
    </row>
    <row r="133" spans="1:4" ht="9.75" hidden="1" outlineLevel="1">
      <c r="A133" s="68">
        <v>20</v>
      </c>
      <c r="B133" s="68">
        <v>2310</v>
      </c>
      <c r="C133" s="68" t="s">
        <v>32</v>
      </c>
      <c r="D133" s="15">
        <f>'Rozpočet 2023 pracovni material'!G216</f>
        <v>30000</v>
      </c>
    </row>
    <row r="134" spans="1:5" ht="9.75" hidden="1" outlineLevel="1">
      <c r="A134" s="68">
        <v>0</v>
      </c>
      <c r="B134" s="68">
        <v>2310</v>
      </c>
      <c r="C134" s="68" t="s">
        <v>110</v>
      </c>
      <c r="D134" s="15">
        <f>'Rozpočet 2023 pracovni material'!G217</f>
        <v>516700</v>
      </c>
      <c r="E134" s="5"/>
    </row>
    <row r="135" spans="1:4" ht="9.75" hidden="1" outlineLevel="1">
      <c r="A135" s="68">
        <v>0</v>
      </c>
      <c r="B135" s="68">
        <v>2310</v>
      </c>
      <c r="C135" s="68" t="s">
        <v>111</v>
      </c>
      <c r="D135" s="15">
        <f>'Rozpočet 2023 pracovni material'!G218</f>
        <v>1300</v>
      </c>
    </row>
    <row r="136" spans="1:4" ht="9.75" hidden="1" outlineLevel="1">
      <c r="A136" s="68">
        <v>21</v>
      </c>
      <c r="B136" s="68">
        <v>2321</v>
      </c>
      <c r="C136" s="68" t="s">
        <v>112</v>
      </c>
      <c r="D136" s="15">
        <f>'Rozpočet 2023 pracovni material'!G219</f>
        <v>100000</v>
      </c>
    </row>
    <row r="137" spans="1:4" ht="9.75" collapsed="1">
      <c r="A137" s="68"/>
      <c r="B137" s="68"/>
      <c r="C137" s="68"/>
      <c r="D137" s="15"/>
    </row>
    <row r="138" spans="1:4" ht="9.75">
      <c r="A138" s="81" t="s">
        <v>33</v>
      </c>
      <c r="B138" s="68"/>
      <c r="D138" s="86">
        <f>SUM(D140:D170)</f>
        <v>15957597.24</v>
      </c>
    </row>
    <row r="139" spans="1:4" ht="9.75" hidden="1" outlineLevel="1">
      <c r="A139" s="68" t="s">
        <v>113</v>
      </c>
      <c r="B139" s="68"/>
      <c r="C139" s="81"/>
      <c r="D139" s="87"/>
    </row>
    <row r="140" spans="1:4" ht="9.75" hidden="1" outlineLevel="1">
      <c r="A140" s="68">
        <v>1</v>
      </c>
      <c r="B140" s="68">
        <v>3111</v>
      </c>
      <c r="C140" s="68" t="s">
        <v>53</v>
      </c>
      <c r="D140" s="15">
        <f>'Rozpočet 2023 pracovni material'!G223</f>
        <v>2319000</v>
      </c>
    </row>
    <row r="141" spans="1:4" ht="9.75" hidden="1" outlineLevel="1">
      <c r="A141" s="68"/>
      <c r="B141" s="68"/>
      <c r="C141" s="68" t="str">
        <f>'Rozpočet 2023 pracovni material'!C224</f>
        <v>    - z toho mzdové a ostat.osobní výdaje 170 tis.</v>
      </c>
      <c r="D141" s="15"/>
    </row>
    <row r="142" spans="1:4" ht="9.75" hidden="1" outlineLevel="1">
      <c r="A142" s="68"/>
      <c r="B142" s="68"/>
      <c r="C142" s="68" t="s">
        <v>54</v>
      </c>
      <c r="D142" s="15">
        <f>'Rozpočet 2023 pracovni material'!G225</f>
        <v>7980</v>
      </c>
    </row>
    <row r="143" spans="1:4" ht="9.75" hidden="1" outlineLevel="1">
      <c r="A143" s="68"/>
      <c r="B143" s="68"/>
      <c r="C143" s="68" t="s">
        <v>220</v>
      </c>
      <c r="D143" s="15">
        <f>'Rozpočet 2023 pracovni material'!G226</f>
        <v>32500</v>
      </c>
    </row>
    <row r="144" spans="1:4" ht="9.75" hidden="1" outlineLevel="1">
      <c r="A144" s="68"/>
      <c r="B144" s="68"/>
      <c r="C144" s="68"/>
      <c r="D144" s="15"/>
    </row>
    <row r="145" spans="1:4" ht="9.75" hidden="1" outlineLevel="1">
      <c r="A145" s="68" t="s">
        <v>114</v>
      </c>
      <c r="B145" s="68"/>
      <c r="C145" s="68"/>
      <c r="D145" s="15"/>
    </row>
    <row r="146" spans="1:4" ht="9.75" hidden="1" outlineLevel="1">
      <c r="A146" s="68">
        <v>2</v>
      </c>
      <c r="B146" s="68">
        <v>3111</v>
      </c>
      <c r="C146" s="68" t="s">
        <v>55</v>
      </c>
      <c r="D146" s="15">
        <f>'Rozpočet 2023 pracovni material'!G230</f>
        <v>1682000</v>
      </c>
    </row>
    <row r="147" spans="1:4" ht="9.75" hidden="1" outlineLevel="1">
      <c r="A147" s="68"/>
      <c r="B147" s="68"/>
      <c r="C147" s="68" t="str">
        <f>'Rozpočet 2023 pracovni material'!C231</f>
        <v>    - z toho mzdové a ostat.osobní výdaje 32,4 tis.</v>
      </c>
      <c r="D147" s="15"/>
    </row>
    <row r="148" spans="1:4" ht="9.75" hidden="1" outlineLevel="1">
      <c r="A148" s="68"/>
      <c r="B148" s="68"/>
      <c r="C148" s="68" t="s">
        <v>56</v>
      </c>
      <c r="D148" s="15">
        <f>'Rozpočet 2023 pracovni material'!G232</f>
        <v>136112</v>
      </c>
    </row>
    <row r="149" spans="1:4" ht="9.75" hidden="1" outlineLevel="1">
      <c r="A149" s="68"/>
      <c r="B149" s="68"/>
      <c r="C149" s="68" t="s">
        <v>560</v>
      </c>
      <c r="D149" s="15">
        <f>'Rozpočet 2023 pracovni material'!G233</f>
        <v>0</v>
      </c>
    </row>
    <row r="150" spans="1:4" ht="9.75" hidden="1" outlineLevel="1">
      <c r="A150" s="68"/>
      <c r="B150" s="68"/>
      <c r="C150" s="68" t="s">
        <v>221</v>
      </c>
      <c r="D150" s="15">
        <f>'Rozpočet 2023 pracovni material'!G234</f>
        <v>32500</v>
      </c>
    </row>
    <row r="151" spans="1:4" ht="9.75" hidden="1" outlineLevel="1">
      <c r="A151" s="68"/>
      <c r="B151" s="68"/>
      <c r="C151" s="13"/>
      <c r="D151" s="15"/>
    </row>
    <row r="152" spans="1:4" ht="9.75" hidden="1" outlineLevel="1">
      <c r="A152" s="68" t="s">
        <v>48</v>
      </c>
      <c r="B152" s="68"/>
      <c r="C152" s="68"/>
      <c r="D152" s="15"/>
    </row>
    <row r="153" spans="1:4" ht="9.75" hidden="1" outlineLevel="1">
      <c r="A153" s="68">
        <v>51</v>
      </c>
      <c r="B153" s="68">
        <v>3113</v>
      </c>
      <c r="C153" s="68" t="s">
        <v>165</v>
      </c>
      <c r="D153" s="15">
        <f>'Rozpočet 2023 pracovni material'!G239</f>
        <v>7300000</v>
      </c>
    </row>
    <row r="154" spans="1:4" ht="9.75" hidden="1" outlineLevel="1">
      <c r="A154" s="68"/>
      <c r="B154" s="68"/>
      <c r="C154" s="68" t="str">
        <f>'Rozpočet 2023 pracovni material'!C240</f>
        <v>    - z toho mzdové a ostat.osobní výdaje 100 tis.</v>
      </c>
      <c r="D154" s="15"/>
    </row>
    <row r="155" spans="1:4" ht="9.75" hidden="1" outlineLevel="1">
      <c r="A155" s="68"/>
      <c r="B155" s="68"/>
      <c r="C155" s="68" t="s">
        <v>166</v>
      </c>
      <c r="D155" s="15">
        <f>'Rozpočet 2023 pracovni material'!G241</f>
        <v>41986.9</v>
      </c>
    </row>
    <row r="156" spans="1:4" ht="9.75" hidden="1" outlineLevel="1">
      <c r="A156" s="68"/>
      <c r="B156" s="68"/>
      <c r="C156" s="13"/>
      <c r="D156" s="15"/>
    </row>
    <row r="157" spans="1:4" ht="9.75" hidden="1" outlineLevel="1">
      <c r="A157" s="68" t="s">
        <v>331</v>
      </c>
      <c r="B157" s="68"/>
      <c r="C157" s="68"/>
      <c r="D157" s="15"/>
    </row>
    <row r="158" spans="1:4" ht="9.75" hidden="1" outlineLevel="1">
      <c r="A158" s="68">
        <v>52</v>
      </c>
      <c r="B158" s="68">
        <v>3114</v>
      </c>
      <c r="C158" s="68" t="s">
        <v>332</v>
      </c>
      <c r="D158" s="15">
        <f>'Rozpočet 2023 pracovni material'!G245</f>
        <v>1671331</v>
      </c>
    </row>
    <row r="159" spans="1:4" ht="9.75" hidden="1" outlineLevel="1">
      <c r="A159" s="68"/>
      <c r="B159" s="68"/>
      <c r="C159" s="68" t="str">
        <f>'Rozpočet 2023 pracovni material'!C246</f>
        <v>    - z toho mzdové a ostat.osobní výdaje 0,-</v>
      </c>
      <c r="D159" s="15"/>
    </row>
    <row r="160" spans="1:4" ht="9.75" hidden="1" outlineLevel="1">
      <c r="A160" s="68"/>
      <c r="B160" s="68"/>
      <c r="C160" s="68" t="s">
        <v>333</v>
      </c>
      <c r="D160" s="15">
        <f>'Rozpočet 2023 pracovni material'!G247</f>
        <v>28669</v>
      </c>
    </row>
    <row r="161" spans="1:4" ht="9.75" hidden="1" outlineLevel="1">
      <c r="A161" s="68"/>
      <c r="B161" s="68"/>
      <c r="C161" s="13"/>
      <c r="D161" s="15"/>
    </row>
    <row r="162" spans="1:4" ht="9.75" hidden="1" outlineLevel="1">
      <c r="A162" s="68" t="s">
        <v>115</v>
      </c>
      <c r="B162" s="68"/>
      <c r="C162" s="68"/>
      <c r="D162" s="15"/>
    </row>
    <row r="163" spans="1:5" ht="9.75" hidden="1" outlineLevel="1">
      <c r="A163" s="68">
        <v>55</v>
      </c>
      <c r="B163" s="68">
        <v>3122</v>
      </c>
      <c r="C163" s="68" t="s">
        <v>57</v>
      </c>
      <c r="D163" s="15">
        <f>'Rozpočet 2023 pracovni material'!G252</f>
        <v>2295000</v>
      </c>
      <c r="E163" s="7"/>
    </row>
    <row r="164" spans="1:5" ht="9.75" hidden="1" outlineLevel="1">
      <c r="A164" s="68"/>
      <c r="B164" s="68"/>
      <c r="C164" s="68" t="str">
        <f>'Rozpočet 2023 pracovni material'!C253</f>
        <v>    - z toho mzdové a ostat.osobní výdaje 0,-</v>
      </c>
      <c r="D164" s="15"/>
      <c r="E164" s="7"/>
    </row>
    <row r="165" spans="1:5" ht="9.75" hidden="1" outlineLevel="1">
      <c r="A165" s="68"/>
      <c r="B165" s="68"/>
      <c r="C165" s="68" t="s">
        <v>58</v>
      </c>
      <c r="D165" s="15">
        <f>'Rozpočet 2023 pracovni material'!G254</f>
        <v>37279</v>
      </c>
      <c r="E165" s="7"/>
    </row>
    <row r="166" spans="1:5" ht="9.75" hidden="1" outlineLevel="1">
      <c r="A166" s="68"/>
      <c r="B166" s="68"/>
      <c r="C166" s="68"/>
      <c r="D166" s="15"/>
      <c r="E166" s="7"/>
    </row>
    <row r="167" spans="1:5" ht="9.75" hidden="1" outlineLevel="1">
      <c r="A167" s="68" t="s">
        <v>116</v>
      </c>
      <c r="B167" s="68"/>
      <c r="C167" s="68"/>
      <c r="D167" s="15"/>
      <c r="E167" s="7"/>
    </row>
    <row r="168" spans="1:5" ht="9.75" hidden="1" outlineLevel="1">
      <c r="A168" s="68">
        <v>54</v>
      </c>
      <c r="B168" s="68">
        <v>3231</v>
      </c>
      <c r="C168" s="68" t="s">
        <v>155</v>
      </c>
      <c r="D168" s="15">
        <f>'Rozpočet 2023 pracovni material'!G257</f>
        <v>350000</v>
      </c>
      <c r="E168" s="7"/>
    </row>
    <row r="169" spans="1:5" ht="9.75" hidden="1" outlineLevel="1">
      <c r="A169" s="68"/>
      <c r="B169" s="68"/>
      <c r="C169" s="68" t="str">
        <f>'Rozpočet 2023 pracovni material'!C258</f>
        <v>    - z toho mzdové a ostat.osobní výdaje 40 tis.</v>
      </c>
      <c r="D169" s="15"/>
      <c r="E169" s="7"/>
    </row>
    <row r="170" spans="1:5" ht="9.75" hidden="1" outlineLevel="1">
      <c r="A170" s="68"/>
      <c r="B170" s="68"/>
      <c r="C170" s="68" t="s">
        <v>59</v>
      </c>
      <c r="D170" s="15">
        <f>'Rozpočet 2023 pracovni material'!G259</f>
        <v>23239.34</v>
      </c>
      <c r="E170" s="7"/>
    </row>
    <row r="171" spans="1:5" ht="9.75" collapsed="1">
      <c r="A171" s="68"/>
      <c r="B171" s="68"/>
      <c r="C171" s="68"/>
      <c r="D171" s="15"/>
      <c r="E171" s="7"/>
    </row>
    <row r="172" spans="1:4" ht="9.75">
      <c r="A172" s="81" t="s">
        <v>34</v>
      </c>
      <c r="B172" s="68"/>
      <c r="D172" s="86">
        <f>SUM(D173:D190)</f>
        <v>11382800</v>
      </c>
    </row>
    <row r="173" spans="1:4" ht="9.75" hidden="1" outlineLevel="1">
      <c r="A173" s="68">
        <v>163</v>
      </c>
      <c r="B173" s="68">
        <v>3314</v>
      </c>
      <c r="C173" s="68" t="s">
        <v>49</v>
      </c>
      <c r="D173" s="15">
        <f>'Rozpočet 2023 pracovni material'!G263</f>
        <v>1671300</v>
      </c>
    </row>
    <row r="174" spans="1:4" ht="9.75" hidden="1" outlineLevel="1">
      <c r="A174" s="68"/>
      <c r="B174" s="68"/>
      <c r="C174" s="68" t="str">
        <f>'Rozpočet 2023 pracovni material'!C264</f>
        <v>          - z toho mzdové a ostat.osobní výdaje 893 tis.</v>
      </c>
      <c r="D174" s="15"/>
    </row>
    <row r="175" spans="1:4" ht="9.75" hidden="1" outlineLevel="1">
      <c r="A175" s="68">
        <v>164</v>
      </c>
      <c r="B175" s="68">
        <v>3315</v>
      </c>
      <c r="C175" s="68" t="s">
        <v>50</v>
      </c>
      <c r="D175" s="15">
        <f>'Rozpočet 2023 pracovni material'!G265</f>
        <v>1144500</v>
      </c>
    </row>
    <row r="176" spans="1:4" ht="9.75" hidden="1" outlineLevel="1">
      <c r="A176" s="68"/>
      <c r="B176" s="68"/>
      <c r="C176" s="68" t="str">
        <f>'Rozpočet 2023 pracovni material'!C266</f>
        <v>          - z toho mzdové a ostat.osobní výdaje 568 tis.</v>
      </c>
      <c r="D176" s="15"/>
    </row>
    <row r="177" spans="1:4" ht="9.75" hidden="1" outlineLevel="1">
      <c r="A177" s="68"/>
      <c r="B177" s="68"/>
      <c r="C177" s="68"/>
      <c r="D177" s="15"/>
    </row>
    <row r="178" spans="1:4" ht="9.75" hidden="1" outlineLevel="1">
      <c r="A178" s="68" t="s">
        <v>117</v>
      </c>
      <c r="B178" s="68"/>
      <c r="C178" s="68"/>
      <c r="D178" s="15"/>
    </row>
    <row r="179" spans="1:4" ht="9.75" hidden="1" outlineLevel="1">
      <c r="A179" s="68">
        <v>166</v>
      </c>
      <c r="B179" s="68">
        <v>3319</v>
      </c>
      <c r="C179" s="68" t="s">
        <v>60</v>
      </c>
      <c r="D179" s="15">
        <f>'Rozpočet 2023 pracovni material'!G269</f>
        <v>3795000</v>
      </c>
    </row>
    <row r="180" spans="1:4" ht="9.75" hidden="1" outlineLevel="1">
      <c r="A180" s="68"/>
      <c r="B180" s="68"/>
      <c r="C180" s="68" t="str">
        <f>'Rozpočet 2023 pracovni material'!C270</f>
        <v>    - z toho mzdové a ostat.osobní výdaje 1 850 tis.</v>
      </c>
      <c r="D180" s="15"/>
    </row>
    <row r="181" spans="1:4" ht="9.75" hidden="1" outlineLevel="1">
      <c r="A181" s="68"/>
      <c r="B181" s="68"/>
      <c r="C181" s="68" t="s">
        <v>61</v>
      </c>
      <c r="D181" s="15">
        <f>'Rozpočet 2023 pracovni material'!G271</f>
        <v>800000</v>
      </c>
    </row>
    <row r="182" spans="1:4" ht="9.75" hidden="1" outlineLevel="1">
      <c r="A182" s="68"/>
      <c r="B182" s="68"/>
      <c r="C182" s="68" t="s">
        <v>299</v>
      </c>
      <c r="D182" s="15">
        <f>'Rozpočet 2023 pracovni material'!G272</f>
        <v>300000</v>
      </c>
    </row>
    <row r="183" spans="1:4" ht="9.75" hidden="1" outlineLevel="1">
      <c r="A183" s="68">
        <v>169</v>
      </c>
      <c r="B183" s="68">
        <v>3319</v>
      </c>
      <c r="C183" s="68" t="s">
        <v>51</v>
      </c>
      <c r="D183" s="15">
        <f>'Rozpočet 2023 pracovni material'!G274</f>
        <v>2750000</v>
      </c>
    </row>
    <row r="184" spans="1:4" ht="9.75" hidden="1" outlineLevel="1">
      <c r="A184" s="68"/>
      <c r="B184" s="68"/>
      <c r="C184" s="68" t="str">
        <f>'Rozpočet 2023 pracovni material'!C275</f>
        <v>    - z toho mzdové a ostat.osobní výdaje  750 tis.</v>
      </c>
      <c r="D184" s="15"/>
    </row>
    <row r="185" spans="1:4" ht="9.75" hidden="1" outlineLevel="1">
      <c r="A185" s="68"/>
      <c r="B185" s="68"/>
      <c r="C185" s="68" t="s">
        <v>52</v>
      </c>
      <c r="D185" s="15">
        <f>'Rozpočet 2023 pracovni material'!G276</f>
        <v>32000</v>
      </c>
    </row>
    <row r="186" spans="1:4" ht="9.75" hidden="1" outlineLevel="1">
      <c r="A186" s="68"/>
      <c r="B186" s="68"/>
      <c r="C186" s="68"/>
      <c r="D186" s="15"/>
    </row>
    <row r="187" spans="1:4" ht="9.75" hidden="1" outlineLevel="1">
      <c r="A187" s="68">
        <v>167</v>
      </c>
      <c r="B187" s="68">
        <v>3319</v>
      </c>
      <c r="C187" s="68" t="s">
        <v>321</v>
      </c>
      <c r="D187" s="15">
        <f>'Rozpočet 2023 pracovni material'!G278</f>
        <v>140000</v>
      </c>
    </row>
    <row r="188" spans="1:4" ht="9.75" hidden="1" outlineLevel="1">
      <c r="A188" s="68">
        <v>165</v>
      </c>
      <c r="B188" s="68">
        <v>3349</v>
      </c>
      <c r="C188" s="68" t="s">
        <v>62</v>
      </c>
      <c r="D188" s="15">
        <f>'Rozpočet 2023 pracovni material'!G279</f>
        <v>150000</v>
      </c>
    </row>
    <row r="189" spans="1:4" ht="9.75" hidden="1" outlineLevel="1">
      <c r="A189" s="68">
        <v>162</v>
      </c>
      <c r="B189" s="68">
        <v>3399</v>
      </c>
      <c r="C189" s="68" t="s">
        <v>270</v>
      </c>
      <c r="D189" s="15">
        <f>'Rozpočet 2023 pracovni material'!G280</f>
        <v>400000</v>
      </c>
    </row>
    <row r="190" spans="1:4" ht="9.75" hidden="1" outlineLevel="1">
      <c r="A190" s="68">
        <v>0</v>
      </c>
      <c r="B190" s="68">
        <v>3399</v>
      </c>
      <c r="C190" s="68" t="s">
        <v>118</v>
      </c>
      <c r="D190" s="15">
        <f>'Rozpočet 2023 pracovni material'!G281</f>
        <v>200000</v>
      </c>
    </row>
    <row r="191" spans="1:4" ht="9.75" collapsed="1">
      <c r="A191" s="68"/>
      <c r="B191" s="68"/>
      <c r="C191" s="68"/>
      <c r="D191" s="15"/>
    </row>
    <row r="192" spans="1:4" ht="9.75">
      <c r="A192" s="81" t="s">
        <v>35</v>
      </c>
      <c r="B192" s="68"/>
      <c r="D192" s="87">
        <f>D193+D195+D196+D197+D199</f>
        <v>7026000</v>
      </c>
    </row>
    <row r="193" spans="1:4" ht="9.75">
      <c r="A193" s="68" t="s">
        <v>512</v>
      </c>
      <c r="B193" s="68">
        <v>3419</v>
      </c>
      <c r="C193" s="68" t="s">
        <v>519</v>
      </c>
      <c r="D193" s="15">
        <f>'Rozpočet 2023 pracovni material'!G284</f>
        <v>4800000</v>
      </c>
    </row>
    <row r="194" spans="1:5" ht="9.75" hidden="1" outlineLevel="1">
      <c r="A194" s="68"/>
      <c r="B194" s="68"/>
      <c r="C194" s="68"/>
      <c r="D194" s="15"/>
      <c r="E194" s="1"/>
    </row>
    <row r="195" spans="1:5" ht="9.75" hidden="1" outlineLevel="1">
      <c r="A195" s="68">
        <v>0</v>
      </c>
      <c r="B195" s="68">
        <v>3421</v>
      </c>
      <c r="C195" s="68" t="s">
        <v>121</v>
      </c>
      <c r="D195" s="15">
        <f>'Rozpočet 2023 pracovni material'!G296</f>
        <v>500000</v>
      </c>
      <c r="E195" s="1"/>
    </row>
    <row r="196" spans="1:5" ht="9.75" hidden="1" outlineLevel="1">
      <c r="A196" s="68">
        <v>33</v>
      </c>
      <c r="B196" s="68">
        <v>3419</v>
      </c>
      <c r="C196" s="68" t="s">
        <v>277</v>
      </c>
      <c r="D196" s="15">
        <f>'Rozpočet 2023 pracovni material'!G297</f>
        <v>726000</v>
      </c>
      <c r="E196" s="1"/>
    </row>
    <row r="197" spans="1:5" ht="9.75" hidden="1" outlineLevel="1">
      <c r="A197" s="68">
        <v>34</v>
      </c>
      <c r="B197" s="68">
        <v>3419</v>
      </c>
      <c r="C197" s="68" t="s">
        <v>276</v>
      </c>
      <c r="D197" s="15">
        <f>'Rozpočet 2023 pracovni material'!G298</f>
        <v>600000</v>
      </c>
      <c r="E197" s="1"/>
    </row>
    <row r="198" spans="1:5" ht="9.75" hidden="1" outlineLevel="1">
      <c r="A198" s="68"/>
      <c r="B198" s="68"/>
      <c r="C198" s="68"/>
      <c r="D198" s="15"/>
      <c r="E198" s="1"/>
    </row>
    <row r="199" spans="1:5" ht="9.75" collapsed="1">
      <c r="A199" s="68"/>
      <c r="B199" s="68">
        <v>3429</v>
      </c>
      <c r="C199" s="81" t="s">
        <v>520</v>
      </c>
      <c r="D199" s="15">
        <f>'Rozpočet 2023 pracovni material'!G300</f>
        <v>400000</v>
      </c>
      <c r="E199" s="1"/>
    </row>
    <row r="200" spans="1:5" ht="9.75">
      <c r="A200" s="68"/>
      <c r="B200" s="68"/>
      <c r="C200" s="68"/>
      <c r="D200" s="15"/>
      <c r="E200" s="1"/>
    </row>
    <row r="201" spans="1:5" ht="9.75">
      <c r="A201" s="81" t="s">
        <v>36</v>
      </c>
      <c r="B201" s="68"/>
      <c r="D201" s="86">
        <f>SUM(D203:D205)</f>
        <v>2214860</v>
      </c>
      <c r="E201" s="1"/>
    </row>
    <row r="202" spans="1:4" ht="9.75" hidden="1" outlineLevel="1">
      <c r="A202" s="68" t="s">
        <v>122</v>
      </c>
      <c r="B202" s="68"/>
      <c r="C202" s="81"/>
      <c r="D202" s="87"/>
    </row>
    <row r="203" spans="1:4" ht="9.75" hidden="1" outlineLevel="1">
      <c r="A203" s="68">
        <v>0</v>
      </c>
      <c r="B203" s="68">
        <v>3511</v>
      </c>
      <c r="C203" s="68" t="s">
        <v>123</v>
      </c>
      <c r="D203" s="15">
        <f>'Rozpočet 2023 pracovni material'!G318</f>
        <v>2090000</v>
      </c>
    </row>
    <row r="204" spans="1:4" ht="9.75" hidden="1" outlineLevel="1">
      <c r="A204" s="68"/>
      <c r="B204" s="68"/>
      <c r="C204" s="68" t="str">
        <f>'Rozpočet 2023 pracovni material'!C319</f>
        <v>      - mzdové a ostat.osobní výdaje 1 420 tis.</v>
      </c>
      <c r="D204" s="15"/>
    </row>
    <row r="205" spans="1:4" ht="9.75" hidden="1" outlineLevel="1">
      <c r="A205" s="68"/>
      <c r="B205" s="68"/>
      <c r="C205" s="68" t="s">
        <v>124</v>
      </c>
      <c r="D205" s="15">
        <f>'Rozpočet 2023 pracovni material'!G320</f>
        <v>124860</v>
      </c>
    </row>
    <row r="206" spans="1:4" ht="9.75" collapsed="1">
      <c r="A206" s="68"/>
      <c r="B206" s="68"/>
      <c r="C206" s="68"/>
      <c r="D206" s="15"/>
    </row>
    <row r="207" spans="1:4" ht="9.75">
      <c r="A207" s="81" t="s">
        <v>37</v>
      </c>
      <c r="B207" s="68"/>
      <c r="D207" s="86">
        <f>SUM(D208:D228)</f>
        <v>18241672</v>
      </c>
    </row>
    <row r="208" spans="1:4" ht="9.75" hidden="1" outlineLevel="1">
      <c r="A208" s="68"/>
      <c r="B208" s="68"/>
      <c r="C208" s="68" t="s">
        <v>125</v>
      </c>
      <c r="D208" s="15"/>
    </row>
    <row r="209" spans="1:4" ht="9.75" hidden="1" outlineLevel="1">
      <c r="A209" s="68">
        <v>808</v>
      </c>
      <c r="B209" s="68">
        <v>3612</v>
      </c>
      <c r="C209" s="68" t="s">
        <v>63</v>
      </c>
      <c r="D209" s="15">
        <f>'Rozpočet 2023 pracovni material'!G324</f>
        <v>4000000</v>
      </c>
    </row>
    <row r="210" spans="1:4" ht="9.75" hidden="1" outlineLevel="1">
      <c r="A210" s="68"/>
      <c r="B210" s="68"/>
      <c r="C210" s="68" t="s">
        <v>287</v>
      </c>
      <c r="D210" s="15">
        <f>'Rozpočet 2023 pracovni material'!G325</f>
        <v>1000000</v>
      </c>
    </row>
    <row r="211" spans="1:4" ht="9.75" hidden="1" outlineLevel="1">
      <c r="A211" s="68">
        <v>8808</v>
      </c>
      <c r="B211" s="68">
        <v>3612</v>
      </c>
      <c r="C211" s="68" t="s">
        <v>64</v>
      </c>
      <c r="D211" s="15">
        <f>'Rozpočet 2023 pracovni material'!G326</f>
        <v>3000000</v>
      </c>
    </row>
    <row r="212" spans="1:4" ht="9.75" hidden="1" outlineLevel="1">
      <c r="A212" s="68"/>
      <c r="B212" s="68"/>
      <c r="C212" s="68"/>
      <c r="D212" s="15"/>
    </row>
    <row r="213" spans="1:4" ht="9.75" hidden="1" outlineLevel="1">
      <c r="A213" s="68"/>
      <c r="B213" s="68"/>
      <c r="C213" s="68" t="s">
        <v>126</v>
      </c>
      <c r="D213" s="15"/>
    </row>
    <row r="214" spans="1:4" ht="9.75" hidden="1" outlineLevel="1">
      <c r="A214" s="68">
        <v>809</v>
      </c>
      <c r="B214" s="68">
        <v>3613</v>
      </c>
      <c r="C214" s="68" t="s">
        <v>63</v>
      </c>
      <c r="D214" s="15">
        <f>'Rozpočet 2023 pracovni material'!G329</f>
        <v>1000000</v>
      </c>
    </row>
    <row r="215" spans="1:4" ht="9.75" hidden="1" outlineLevel="1">
      <c r="A215" s="68">
        <v>8809</v>
      </c>
      <c r="B215" s="68">
        <v>3613</v>
      </c>
      <c r="C215" s="68" t="s">
        <v>64</v>
      </c>
      <c r="D215" s="15">
        <f>'Rozpočet 2023 pracovni material'!G330</f>
        <v>2000000</v>
      </c>
    </row>
    <row r="216" spans="1:4" ht="9.75" hidden="1" outlineLevel="1">
      <c r="A216" s="68"/>
      <c r="B216" s="68"/>
      <c r="C216" s="68"/>
      <c r="D216" s="15"/>
    </row>
    <row r="217" spans="1:4" ht="9.75" hidden="1" outlineLevel="1">
      <c r="A217" s="68">
        <v>194</v>
      </c>
      <c r="B217" s="68">
        <v>3631</v>
      </c>
      <c r="C217" s="68" t="s">
        <v>65</v>
      </c>
      <c r="D217" s="15">
        <f>'Rozpočet 2023 pracovni material'!G332</f>
        <v>3047000</v>
      </c>
    </row>
    <row r="218" spans="1:4" ht="9.75" hidden="1" outlineLevel="1">
      <c r="A218" s="68">
        <v>195</v>
      </c>
      <c r="B218" s="68">
        <v>3632</v>
      </c>
      <c r="C218" s="68" t="s">
        <v>127</v>
      </c>
      <c r="D218" s="15">
        <f>'Rozpočet 2023 pracovni material'!G333</f>
        <v>300000</v>
      </c>
    </row>
    <row r="219" spans="1:4" ht="9.75" hidden="1" outlineLevel="1">
      <c r="A219" s="68"/>
      <c r="B219" s="68"/>
      <c r="C219" s="68" t="s">
        <v>300</v>
      </c>
      <c r="D219" s="15">
        <f>'Rozpočet 2023 pracovni material'!G334</f>
        <v>500000</v>
      </c>
    </row>
    <row r="220" spans="1:4" ht="12" customHeight="1" hidden="1" outlineLevel="1">
      <c r="A220" s="68">
        <v>0</v>
      </c>
      <c r="B220" s="68">
        <v>3635</v>
      </c>
      <c r="C220" s="68" t="s">
        <v>38</v>
      </c>
      <c r="D220" s="15">
        <f>'Rozpočet 2023 pracovni material'!G335</f>
        <v>500000</v>
      </c>
    </row>
    <row r="221" spans="1:4" ht="9.75" hidden="1" outlineLevel="1">
      <c r="A221" s="68"/>
      <c r="B221" s="68"/>
      <c r="C221" s="68"/>
      <c r="D221" s="87"/>
    </row>
    <row r="222" spans="1:4" ht="9.75" hidden="1" outlineLevel="1">
      <c r="A222" s="68"/>
      <c r="B222" s="68"/>
      <c r="C222" s="68" t="s">
        <v>66</v>
      </c>
      <c r="D222" s="87"/>
    </row>
    <row r="223" spans="1:4" ht="9.75" hidden="1" outlineLevel="1">
      <c r="A223" s="68">
        <v>0</v>
      </c>
      <c r="B223" s="68">
        <v>3639</v>
      </c>
      <c r="C223" s="68" t="s">
        <v>67</v>
      </c>
      <c r="D223" s="15">
        <f>'Rozpočet 2023 pracovni material'!G338</f>
        <v>500000</v>
      </c>
    </row>
    <row r="224" spans="1:4" ht="9.75" hidden="1" outlineLevel="1">
      <c r="A224" s="68"/>
      <c r="B224" s="68"/>
      <c r="C224" s="68" t="s">
        <v>128</v>
      </c>
      <c r="D224" s="15">
        <f>'Rozpočet 2023 pracovni material'!G339</f>
        <v>2000000</v>
      </c>
    </row>
    <row r="225" spans="1:4" ht="9.75" hidden="1" outlineLevel="1">
      <c r="A225" s="68">
        <v>35</v>
      </c>
      <c r="B225" s="68">
        <v>3639</v>
      </c>
      <c r="C225" s="68" t="s">
        <v>69</v>
      </c>
      <c r="D225" s="15">
        <f>'Rozpočet 2023 pracovni material'!G341</f>
        <v>82672</v>
      </c>
    </row>
    <row r="226" spans="1:4" ht="9.75" hidden="1" outlineLevel="1">
      <c r="A226" s="68"/>
      <c r="B226" s="68"/>
      <c r="C226" s="68" t="s">
        <v>157</v>
      </c>
      <c r="D226" s="15">
        <f>'Rozpočet 2023 pracovni material'!G342</f>
        <v>42000</v>
      </c>
    </row>
    <row r="227" spans="1:4" ht="9.75" hidden="1" outlineLevel="1">
      <c r="A227" s="68">
        <v>36</v>
      </c>
      <c r="B227" s="68">
        <v>3639</v>
      </c>
      <c r="C227" s="68" t="s">
        <v>68</v>
      </c>
      <c r="D227" s="15">
        <f>'Rozpočet 2023 pracovni material'!G343</f>
        <v>230000</v>
      </c>
    </row>
    <row r="228" spans="1:4" ht="9.75" hidden="1" outlineLevel="1">
      <c r="A228" s="68">
        <v>37</v>
      </c>
      <c r="B228" s="68">
        <v>3639</v>
      </c>
      <c r="C228" s="68" t="s">
        <v>70</v>
      </c>
      <c r="D228" s="15">
        <f>'Rozpočet 2023 pracovni material'!G344</f>
        <v>40000</v>
      </c>
    </row>
    <row r="229" spans="1:4" ht="9.75" collapsed="1">
      <c r="A229" s="68"/>
      <c r="B229" s="68"/>
      <c r="C229" s="68"/>
      <c r="D229" s="15"/>
    </row>
    <row r="230" spans="1:4" ht="9.75">
      <c r="A230" s="81" t="s">
        <v>14</v>
      </c>
      <c r="B230" s="68"/>
      <c r="D230" s="86">
        <f>SUM(D231:D238)</f>
        <v>14832000</v>
      </c>
    </row>
    <row r="231" spans="1:4" ht="9.75" hidden="1" outlineLevel="1">
      <c r="A231" s="68">
        <v>193</v>
      </c>
      <c r="B231" s="68">
        <v>3721</v>
      </c>
      <c r="C231" s="68" t="s">
        <v>71</v>
      </c>
      <c r="D231" s="15">
        <f>'Rozpočet 2023 pracovni material'!G347</f>
        <v>575000</v>
      </c>
    </row>
    <row r="232" spans="1:4" ht="9.75" hidden="1" outlineLevel="1">
      <c r="A232" s="68">
        <v>192</v>
      </c>
      <c r="B232" s="68">
        <v>3722</v>
      </c>
      <c r="C232" s="68" t="s">
        <v>72</v>
      </c>
      <c r="D232" s="15">
        <f>'Rozpočet 2023 pracovni material'!G348</f>
        <v>7757000</v>
      </c>
    </row>
    <row r="233" spans="1:4" ht="9.75" hidden="1" outlineLevel="1">
      <c r="A233" s="68">
        <v>192</v>
      </c>
      <c r="B233" s="68">
        <v>3722</v>
      </c>
      <c r="C233" s="68" t="s">
        <v>129</v>
      </c>
      <c r="D233" s="15">
        <f>'Rozpočet 2023 pracovni material'!G349</f>
        <v>690000</v>
      </c>
    </row>
    <row r="234" spans="1:4" ht="9.75" hidden="1" outlineLevel="1">
      <c r="A234" s="68">
        <v>192</v>
      </c>
      <c r="B234" s="68">
        <v>3722</v>
      </c>
      <c r="C234" s="68" t="s">
        <v>130</v>
      </c>
      <c r="D234" s="15">
        <f>'Rozpočet 2023 pracovni material'!G350</f>
        <v>20000</v>
      </c>
    </row>
    <row r="235" spans="1:4" ht="9.75" hidden="1" outlineLevel="1">
      <c r="A235" s="68">
        <v>196</v>
      </c>
      <c r="B235" s="68">
        <v>3722</v>
      </c>
      <c r="C235" s="68" t="s">
        <v>131</v>
      </c>
      <c r="D235" s="15">
        <f>'Rozpočet 2023 pracovni material'!G351</f>
        <v>1490000</v>
      </c>
    </row>
    <row r="236" spans="1:4" ht="9.75" hidden="1" outlineLevel="1">
      <c r="A236" s="68">
        <v>191</v>
      </c>
      <c r="B236" s="68">
        <v>3745</v>
      </c>
      <c r="C236" s="68" t="s">
        <v>182</v>
      </c>
      <c r="D236" s="15">
        <f>'Rozpočet 2023 pracovni material'!G352</f>
        <v>2000000</v>
      </c>
    </row>
    <row r="237" spans="1:4" ht="9.75" hidden="1" outlineLevel="1">
      <c r="A237" s="68">
        <v>181</v>
      </c>
      <c r="B237" s="68">
        <v>3745</v>
      </c>
      <c r="C237" s="68" t="s">
        <v>181</v>
      </c>
      <c r="D237" s="15">
        <f>'Rozpočet 2023 pracovni material'!G353</f>
        <v>2300000</v>
      </c>
    </row>
    <row r="238" spans="1:4" ht="9.75" collapsed="1">
      <c r="A238" s="68"/>
      <c r="B238" s="68"/>
      <c r="C238" s="68"/>
      <c r="D238" s="15"/>
    </row>
    <row r="239" spans="1:4" ht="9.75">
      <c r="A239" s="81" t="s">
        <v>465</v>
      </c>
      <c r="B239" s="68"/>
      <c r="D239" s="87">
        <f>SUM(D240:D250)</f>
        <v>1509408</v>
      </c>
    </row>
    <row r="240" spans="1:4" ht="9.75">
      <c r="A240" s="4" t="s">
        <v>512</v>
      </c>
      <c r="B240" s="4">
        <v>4329</v>
      </c>
      <c r="C240" s="122" t="s">
        <v>521</v>
      </c>
      <c r="D240" s="90">
        <f>'Rozpočet 2023 pracovni material'!G357</f>
        <v>80000</v>
      </c>
    </row>
    <row r="241" spans="1:4" ht="9.75" hidden="1" outlineLevel="1">
      <c r="A241" s="4"/>
      <c r="B241" s="4"/>
      <c r="C241" s="123"/>
      <c r="D241" s="90"/>
    </row>
    <row r="242" spans="1:4" ht="9.75" hidden="1" outlineLevel="1">
      <c r="A242" s="4"/>
      <c r="B242" s="4">
        <v>4349</v>
      </c>
      <c r="C242" s="123" t="s">
        <v>325</v>
      </c>
      <c r="D242" s="90">
        <f>'Rozpočet 2023 pracovni material'!G359</f>
        <v>60000</v>
      </c>
    </row>
    <row r="243" spans="1:4" ht="9.75" hidden="1" outlineLevel="1">
      <c r="A243" s="68"/>
      <c r="B243" s="68"/>
      <c r="C243" s="81"/>
      <c r="D243" s="86"/>
    </row>
    <row r="244" spans="1:4" ht="9.75" hidden="1" outlineLevel="1">
      <c r="A244" s="68" t="s">
        <v>122</v>
      </c>
      <c r="B244" s="68"/>
      <c r="C244" s="81"/>
      <c r="D244" s="15"/>
    </row>
    <row r="245" spans="1:4" ht="9.75" hidden="1" outlineLevel="1">
      <c r="A245" s="68">
        <v>281</v>
      </c>
      <c r="B245" s="68">
        <v>4351</v>
      </c>
      <c r="C245" s="68" t="s">
        <v>73</v>
      </c>
      <c r="D245" s="15">
        <f>'Rozpočet 2023 pracovni material'!G362</f>
        <v>780000</v>
      </c>
    </row>
    <row r="246" spans="1:4" ht="9.75" hidden="1" outlineLevel="1">
      <c r="A246" s="68"/>
      <c r="B246" s="68"/>
      <c r="C246" s="68" t="str">
        <f>'Rozpočet 2023 pracovni material'!C363</f>
        <v>      - mzdové a ostat.osobní výdaje 280 tis.</v>
      </c>
      <c r="D246" s="15"/>
    </row>
    <row r="247" spans="1:4" ht="9.75" hidden="1" outlineLevel="1">
      <c r="A247" s="68"/>
      <c r="B247" s="68"/>
      <c r="C247" s="68"/>
      <c r="D247" s="15"/>
    </row>
    <row r="248" spans="1:4" ht="9.75" hidden="1" outlineLevel="1">
      <c r="A248" s="68">
        <v>282</v>
      </c>
      <c r="B248" s="68">
        <v>4350</v>
      </c>
      <c r="C248" s="68" t="s">
        <v>74</v>
      </c>
      <c r="D248" s="15">
        <f>'Rozpočet 2023 pracovni material'!G367</f>
        <v>480000</v>
      </c>
    </row>
    <row r="249" spans="1:4" ht="9.75" hidden="1" outlineLevel="1">
      <c r="A249" s="68"/>
      <c r="B249" s="68"/>
      <c r="C249" s="68" t="str">
        <f>'Rozpočet 2023 pracovni material'!C368</f>
        <v>      - mzdové a ostat.osobní výdaje 0,-</v>
      </c>
      <c r="D249" s="15"/>
    </row>
    <row r="250" spans="1:4" ht="9.75" hidden="1" outlineLevel="1">
      <c r="A250" s="68"/>
      <c r="B250" s="68"/>
      <c r="C250" s="68" t="s">
        <v>234</v>
      </c>
      <c r="D250" s="15">
        <f>'Rozpočet 2023 pracovni material'!G369</f>
        <v>109408</v>
      </c>
    </row>
    <row r="251" spans="1:4" ht="9.75" collapsed="1">
      <c r="A251" s="68"/>
      <c r="B251" s="68"/>
      <c r="C251" s="68"/>
      <c r="D251" s="15"/>
    </row>
    <row r="252" spans="1:4" ht="9.75">
      <c r="A252" s="81" t="s">
        <v>518</v>
      </c>
      <c r="B252" s="68"/>
      <c r="D252" s="87">
        <f>'Rozpočet 2023 pracovni material'!G375</f>
        <v>300000</v>
      </c>
    </row>
    <row r="253" spans="1:4" ht="9.75">
      <c r="A253" s="68"/>
      <c r="B253" s="68"/>
      <c r="C253" s="68"/>
      <c r="D253" s="15"/>
    </row>
    <row r="254" spans="1:4" ht="9.75">
      <c r="A254" s="81" t="s">
        <v>103</v>
      </c>
      <c r="B254" s="68"/>
      <c r="D254" s="87">
        <f>SUM(D255:D258)</f>
        <v>2850000</v>
      </c>
    </row>
    <row r="255" spans="1:4" ht="9.75" hidden="1" outlineLevel="1">
      <c r="A255" s="68">
        <v>179</v>
      </c>
      <c r="B255" s="68">
        <v>5311</v>
      </c>
      <c r="C255" s="68" t="s">
        <v>104</v>
      </c>
      <c r="D255" s="15">
        <f>'Rozpočet 2023 pracovni material'!G378</f>
        <v>2650000</v>
      </c>
    </row>
    <row r="256" spans="1:4" ht="9.75" hidden="1" outlineLevel="1">
      <c r="A256" s="68"/>
      <c r="B256" s="68"/>
      <c r="C256" s="68" t="str">
        <f>'Rozpočet 2023 pracovni material'!C379</f>
        <v>               - z toho mzdové a ostat.osobní výdaje 1 700 tis.</v>
      </c>
      <c r="D256" s="15"/>
    </row>
    <row r="257" spans="1:4" ht="9.75" hidden="1" outlineLevel="1">
      <c r="A257" s="4">
        <v>1007</v>
      </c>
      <c r="B257" s="4">
        <v>5399</v>
      </c>
      <c r="C257" s="68" t="s">
        <v>249</v>
      </c>
      <c r="D257" s="90">
        <f>'Rozpočet 2023 pracovni material'!G380</f>
        <v>200000</v>
      </c>
    </row>
    <row r="258" spans="1:4" ht="9.75" collapsed="1">
      <c r="A258" s="68"/>
      <c r="B258" s="68"/>
      <c r="C258" s="68"/>
      <c r="D258" s="15"/>
    </row>
    <row r="259" spans="1:5" ht="9.75">
      <c r="A259" s="81" t="s">
        <v>522</v>
      </c>
      <c r="B259" s="68"/>
      <c r="D259" s="87">
        <f>'Rozpočet 2023 pracovni material'!G383</f>
        <v>850000</v>
      </c>
      <c r="E259" s="7"/>
    </row>
    <row r="260" spans="1:4" ht="9.75">
      <c r="A260" s="68"/>
      <c r="B260" s="68"/>
      <c r="C260" s="68"/>
      <c r="D260" s="15"/>
    </row>
    <row r="261" spans="1:4" ht="9.75">
      <c r="A261" s="81" t="s">
        <v>42</v>
      </c>
      <c r="B261" s="68"/>
      <c r="D261" s="86">
        <f>SUM(D262:D271)</f>
        <v>29497000</v>
      </c>
    </row>
    <row r="262" spans="1:4" ht="9.75" hidden="1" outlineLevel="1">
      <c r="A262" s="68"/>
      <c r="B262" s="68">
        <v>6118</v>
      </c>
      <c r="C262" s="68" t="s">
        <v>390</v>
      </c>
      <c r="D262" s="90">
        <f>'Rozpočet 2023 pracovni material'!G386</f>
        <v>300000</v>
      </c>
    </row>
    <row r="263" spans="1:4" ht="9.75" hidden="1" outlineLevel="1">
      <c r="A263" s="68">
        <v>175</v>
      </c>
      <c r="B263" s="68">
        <v>6112</v>
      </c>
      <c r="C263" s="68" t="s">
        <v>43</v>
      </c>
      <c r="D263" s="15">
        <f>'Rozpočet 2023 pracovni material'!G388</f>
        <v>4110000</v>
      </c>
    </row>
    <row r="264" spans="1:4" ht="9.75" hidden="1" outlineLevel="1">
      <c r="A264" s="68">
        <v>175</v>
      </c>
      <c r="B264" s="68">
        <v>6171</v>
      </c>
      <c r="C264" s="68" t="s">
        <v>44</v>
      </c>
      <c r="D264" s="15">
        <f>'Rozpočet 2023 pracovni material'!G390</f>
        <v>22197000</v>
      </c>
    </row>
    <row r="265" spans="1:4" ht="9.75" hidden="1" outlineLevel="1">
      <c r="A265" s="68"/>
      <c r="B265" s="68"/>
      <c r="C265" s="68" t="str">
        <f>'Rozpočet 2023 pracovni material'!C391</f>
        <v>        - z toho mzdové a ostat.osobní výdaje 14 040 tis.</v>
      </c>
      <c r="D265" s="15"/>
    </row>
    <row r="266" spans="1:4" ht="9.75" hidden="1" outlineLevel="1">
      <c r="A266" s="68">
        <v>172</v>
      </c>
      <c r="B266" s="68">
        <v>6171</v>
      </c>
      <c r="C266" s="68" t="s">
        <v>135</v>
      </c>
      <c r="D266" s="15">
        <f>'Rozpočet 2023 pracovni material'!G392</f>
        <v>50000</v>
      </c>
    </row>
    <row r="267" spans="1:4" ht="9.75" hidden="1" outlineLevel="1">
      <c r="A267" s="68">
        <v>107</v>
      </c>
      <c r="B267" s="68">
        <v>6171</v>
      </c>
      <c r="C267" s="68" t="s">
        <v>75</v>
      </c>
      <c r="D267" s="15">
        <f>'Rozpočet 2023 pracovni material'!G393</f>
        <v>600000</v>
      </c>
    </row>
    <row r="268" spans="1:4" ht="9.75" hidden="1" outlineLevel="1">
      <c r="A268" s="68">
        <v>173</v>
      </c>
      <c r="B268" s="68">
        <v>6171</v>
      </c>
      <c r="C268" s="68" t="s">
        <v>136</v>
      </c>
      <c r="D268" s="15">
        <f>'Rozpočet 2023 pracovni material'!G394</f>
        <v>1400000</v>
      </c>
    </row>
    <row r="269" spans="1:4" ht="9.75" hidden="1" outlineLevel="1">
      <c r="A269" s="68">
        <v>176</v>
      </c>
      <c r="B269" s="68">
        <v>6171</v>
      </c>
      <c r="C269" s="68" t="s">
        <v>137</v>
      </c>
      <c r="D269" s="15">
        <f>'Rozpočet 2023 pracovni material'!G395</f>
        <v>370000</v>
      </c>
    </row>
    <row r="270" spans="1:4" ht="9.75" hidden="1" outlineLevel="1">
      <c r="A270" s="68">
        <v>177</v>
      </c>
      <c r="B270" s="68">
        <v>6171</v>
      </c>
      <c r="C270" s="68" t="s">
        <v>138</v>
      </c>
      <c r="D270" s="15">
        <f>'Rozpočet 2023 pracovni material'!G396</f>
        <v>200000</v>
      </c>
    </row>
    <row r="271" spans="1:4" ht="9.75" hidden="1" outlineLevel="1">
      <c r="A271" s="68">
        <v>178</v>
      </c>
      <c r="B271" s="68">
        <v>6171</v>
      </c>
      <c r="C271" s="68" t="s">
        <v>139</v>
      </c>
      <c r="D271" s="15">
        <f>'Rozpočet 2023 pracovni material'!G397</f>
        <v>270000</v>
      </c>
    </row>
    <row r="272" spans="1:4" ht="9.75" collapsed="1">
      <c r="A272" s="68"/>
      <c r="B272" s="68"/>
      <c r="C272" s="68"/>
      <c r="D272" s="15"/>
    </row>
    <row r="273" spans="1:4" ht="9.75">
      <c r="A273" s="81" t="s">
        <v>45</v>
      </c>
      <c r="B273" s="68"/>
      <c r="D273" s="86">
        <f>SUM(D275:D279)</f>
        <v>11545000</v>
      </c>
    </row>
    <row r="274" spans="1:4" ht="9.75" hidden="1" outlineLevel="1">
      <c r="A274" s="68"/>
      <c r="B274" s="68"/>
      <c r="C274" s="68" t="s">
        <v>140</v>
      </c>
      <c r="D274" s="87"/>
    </row>
    <row r="275" spans="1:4" ht="9.75" hidden="1" outlineLevel="1">
      <c r="A275" s="68">
        <v>0</v>
      </c>
      <c r="B275" s="68">
        <v>6310</v>
      </c>
      <c r="C275" s="68" t="s">
        <v>141</v>
      </c>
      <c r="D275" s="15">
        <f>'Rozpočet 2023 pracovni material'!G401</f>
        <v>80000</v>
      </c>
    </row>
    <row r="276" spans="1:4" ht="9.75" hidden="1" outlineLevel="1">
      <c r="A276" s="68">
        <v>0</v>
      </c>
      <c r="B276" s="68">
        <v>6320</v>
      </c>
      <c r="C276" s="68" t="s">
        <v>142</v>
      </c>
      <c r="D276" s="15">
        <f>'Rozpočet 2023 pracovni material'!G402</f>
        <v>450000</v>
      </c>
    </row>
    <row r="277" spans="1:4" ht="9.75" hidden="1" outlineLevel="1">
      <c r="A277" s="68">
        <v>0</v>
      </c>
      <c r="B277" s="68">
        <v>6399</v>
      </c>
      <c r="C277" s="68" t="s">
        <v>143</v>
      </c>
      <c r="D277" s="15">
        <f>'Rozpočet 2023 pracovni material'!G403</f>
        <v>15000</v>
      </c>
    </row>
    <row r="278" spans="1:4" ht="9.75" hidden="1" outlineLevel="1">
      <c r="A278" s="68"/>
      <c r="B278" s="68"/>
      <c r="C278" s="68" t="s">
        <v>144</v>
      </c>
      <c r="D278" s="15">
        <f>'Rozpočet 2023 pracovni material'!G404</f>
        <v>9000000</v>
      </c>
    </row>
    <row r="279" spans="1:4" ht="9.75" hidden="1" outlineLevel="1">
      <c r="A279" s="68">
        <v>343</v>
      </c>
      <c r="B279" s="68">
        <v>6399</v>
      </c>
      <c r="C279" s="68" t="s">
        <v>145</v>
      </c>
      <c r="D279" s="15">
        <f>'Rozpočet 2023 pracovni material'!G405</f>
        <v>2000000</v>
      </c>
    </row>
    <row r="280" spans="1:4" ht="9.75" collapsed="1">
      <c r="A280" s="68"/>
      <c r="B280" s="68"/>
      <c r="C280" s="68"/>
      <c r="D280" s="15"/>
    </row>
    <row r="281" spans="1:4" ht="9.75">
      <c r="A281" s="81" t="s">
        <v>523</v>
      </c>
      <c r="B281" s="81"/>
      <c r="D281" s="87">
        <v>400000</v>
      </c>
    </row>
    <row r="282" spans="1:4" ht="9.75">
      <c r="A282" s="68" t="s">
        <v>512</v>
      </c>
      <c r="B282" s="68"/>
      <c r="C282" s="68" t="s">
        <v>567</v>
      </c>
      <c r="D282" s="15"/>
    </row>
    <row r="283" spans="1:4" ht="9.75">
      <c r="A283" s="68"/>
      <c r="B283" s="68"/>
      <c r="C283" s="68"/>
      <c r="D283" s="15"/>
    </row>
    <row r="284" spans="1:4" ht="9.75">
      <c r="A284" s="68">
        <v>59</v>
      </c>
      <c r="B284" s="68">
        <v>6409</v>
      </c>
      <c r="C284" s="68" t="s">
        <v>326</v>
      </c>
      <c r="D284" s="87">
        <f>'Rozpočet 2023 pracovni material'!G421</f>
        <v>156925</v>
      </c>
    </row>
    <row r="285" spans="1:4" ht="9.75">
      <c r="A285" s="68"/>
      <c r="B285" s="68"/>
      <c r="C285" s="68"/>
      <c r="D285" s="15"/>
    </row>
    <row r="286" spans="1:4" ht="9.75">
      <c r="A286" s="81" t="s">
        <v>79</v>
      </c>
      <c r="B286" s="68"/>
      <c r="D286" s="86">
        <f>SUM(D287:D293)</f>
        <v>3040000</v>
      </c>
    </row>
    <row r="287" spans="1:4" ht="9.75" hidden="1" outlineLevel="1">
      <c r="A287" s="88">
        <v>201424</v>
      </c>
      <c r="B287" s="68">
        <v>3639</v>
      </c>
      <c r="C287" s="68" t="s">
        <v>153</v>
      </c>
      <c r="D287" s="15">
        <f>'Rozpočet 2023 pracovni material'!G425</f>
        <v>50000</v>
      </c>
    </row>
    <row r="288" spans="1:4" ht="9.75" hidden="1" outlineLevel="1">
      <c r="A288" s="88">
        <v>2201518</v>
      </c>
      <c r="B288" s="68">
        <v>3613</v>
      </c>
      <c r="C288" s="68" t="s">
        <v>222</v>
      </c>
      <c r="D288" s="15">
        <f>'Rozpočet 2023 pracovni material'!G426</f>
        <v>60000</v>
      </c>
    </row>
    <row r="289" spans="1:4" ht="9.75" hidden="1" outlineLevel="1">
      <c r="A289" s="88">
        <v>2201519</v>
      </c>
      <c r="B289" s="68">
        <v>3113</v>
      </c>
      <c r="C289" s="68" t="s">
        <v>178</v>
      </c>
      <c r="D289" s="15">
        <f>'Rozpočet 2023 pracovni material'!G427</f>
        <v>2160000</v>
      </c>
    </row>
    <row r="290" spans="1:4" ht="9.75" hidden="1" outlineLevel="1">
      <c r="A290" s="88">
        <v>201715</v>
      </c>
      <c r="B290" s="68">
        <v>3639</v>
      </c>
      <c r="C290" s="68" t="s">
        <v>179</v>
      </c>
      <c r="D290" s="15">
        <f>'Rozpočet 2023 pracovni material'!G428</f>
        <v>100000</v>
      </c>
    </row>
    <row r="291" spans="1:4" ht="9.75" hidden="1" outlineLevel="1">
      <c r="A291" s="88">
        <v>201620</v>
      </c>
      <c r="B291" s="68">
        <v>3111</v>
      </c>
      <c r="C291" s="68" t="s">
        <v>292</v>
      </c>
      <c r="D291" s="15">
        <f>'Rozpočet 2023 pracovni material'!G429</f>
        <v>270000</v>
      </c>
    </row>
    <row r="292" spans="1:4" ht="9.75" hidden="1" outlineLevel="1">
      <c r="A292" s="88">
        <v>202110</v>
      </c>
      <c r="B292" s="68">
        <v>3319</v>
      </c>
      <c r="C292" s="68" t="s">
        <v>391</v>
      </c>
      <c r="D292" s="15">
        <f>'Rozpočet 2023 pracovni material'!G430</f>
        <v>400000</v>
      </c>
    </row>
    <row r="293" spans="1:4" ht="9.75" collapsed="1">
      <c r="A293" s="68"/>
      <c r="B293" s="68"/>
      <c r="C293" s="68"/>
      <c r="D293" s="15"/>
    </row>
    <row r="294" spans="1:4" ht="9.75">
      <c r="A294" s="109" t="s">
        <v>150</v>
      </c>
      <c r="B294" s="82"/>
      <c r="C294" s="109"/>
      <c r="D294" s="79">
        <f>D296+D308+D316+D320+D329+D335+D344</f>
        <v>55645283</v>
      </c>
    </row>
    <row r="295" spans="1:4" ht="9.75">
      <c r="A295" s="83"/>
      <c r="B295" s="83"/>
      <c r="C295" s="124"/>
      <c r="D295" s="15"/>
    </row>
    <row r="296" spans="1:4" ht="12" customHeight="1">
      <c r="A296" s="3" t="s">
        <v>101</v>
      </c>
      <c r="B296" s="68"/>
      <c r="D296" s="87">
        <f>SUM(D297:D307)</f>
        <v>3584000</v>
      </c>
    </row>
    <row r="297" spans="1:4" ht="12" customHeight="1" hidden="1" outlineLevel="1">
      <c r="A297" s="4" t="s">
        <v>225</v>
      </c>
      <c r="B297" s="3"/>
      <c r="C297" s="68"/>
      <c r="D297" s="87"/>
    </row>
    <row r="298" spans="1:4" ht="12" customHeight="1" hidden="1" outlineLevel="1">
      <c r="A298" s="4">
        <v>301</v>
      </c>
      <c r="B298" s="4"/>
      <c r="C298" s="68" t="s">
        <v>471</v>
      </c>
      <c r="D298" s="15">
        <f>'Rozpočet 2023 pracovni material'!G436</f>
        <v>498000</v>
      </c>
    </row>
    <row r="299" spans="1:4" ht="12" customHeight="1" hidden="1" outlineLevel="1">
      <c r="A299" s="4">
        <v>302</v>
      </c>
      <c r="B299" s="4"/>
      <c r="C299" s="68" t="s">
        <v>472</v>
      </c>
      <c r="D299" s="15">
        <f>'Rozpočet 2023 pracovni material'!G437</f>
        <v>713000</v>
      </c>
    </row>
    <row r="300" spans="1:4" ht="12" customHeight="1" hidden="1" outlineLevel="1">
      <c r="A300" s="4">
        <v>303</v>
      </c>
      <c r="B300" s="4"/>
      <c r="C300" s="68" t="s">
        <v>473</v>
      </c>
      <c r="D300" s="15">
        <f>'Rozpočet 2023 pracovni material'!G438</f>
        <v>350000</v>
      </c>
    </row>
    <row r="301" spans="1:4" ht="12" customHeight="1" hidden="1" outlineLevel="1">
      <c r="A301" s="4">
        <v>309</v>
      </c>
      <c r="B301" s="4"/>
      <c r="C301" s="68" t="s">
        <v>474</v>
      </c>
      <c r="D301" s="15">
        <f>'Rozpočet 2023 pracovni material'!G439</f>
        <v>870000</v>
      </c>
    </row>
    <row r="302" spans="1:4" ht="12" customHeight="1" hidden="1" outlineLevel="1">
      <c r="A302" s="4">
        <v>310</v>
      </c>
      <c r="B302" s="4"/>
      <c r="C302" s="68" t="s">
        <v>475</v>
      </c>
      <c r="D302" s="15">
        <f>'Rozpočet 2023 pracovni material'!G440</f>
        <v>184000</v>
      </c>
    </row>
    <row r="303" spans="1:4" ht="12" customHeight="1" hidden="1" outlineLevel="1">
      <c r="A303" s="4">
        <v>311</v>
      </c>
      <c r="B303" s="4"/>
      <c r="C303" s="68" t="s">
        <v>476</v>
      </c>
      <c r="D303" s="15">
        <f>'Rozpočet 2023 pracovni material'!G441</f>
        <v>305000</v>
      </c>
    </row>
    <row r="304" spans="1:4" ht="12" customHeight="1" hidden="1" outlineLevel="1">
      <c r="A304" s="4">
        <v>312</v>
      </c>
      <c r="B304" s="4"/>
      <c r="C304" s="68" t="s">
        <v>477</v>
      </c>
      <c r="D304" s="15">
        <f>'Rozpočet 2023 pracovni material'!G442</f>
        <v>417000</v>
      </c>
    </row>
    <row r="305" spans="1:4" ht="12" customHeight="1" hidden="1" outlineLevel="1">
      <c r="A305" s="4">
        <v>313</v>
      </c>
      <c r="B305" s="4"/>
      <c r="C305" s="68" t="s">
        <v>478</v>
      </c>
      <c r="D305" s="15">
        <f>'Rozpočet 2023 pracovni material'!G443</f>
        <v>72000</v>
      </c>
    </row>
    <row r="306" spans="1:4" ht="12" customHeight="1" hidden="1" outlineLevel="1">
      <c r="A306" s="4">
        <v>318</v>
      </c>
      <c r="B306" s="4"/>
      <c r="C306" s="68" t="s">
        <v>479</v>
      </c>
      <c r="D306" s="15">
        <f>'Rozpočet 2023 pracovni material'!G444</f>
        <v>175000</v>
      </c>
    </row>
    <row r="307" spans="1:5" ht="12" customHeight="1" hidden="1" outlineLevel="1">
      <c r="A307" s="83"/>
      <c r="B307" s="83"/>
      <c r="C307" s="124"/>
      <c r="D307" s="86"/>
      <c r="E307" s="69" t="e">
        <f>SUM(#REF!/D307)*100</f>
        <v>#REF!</v>
      </c>
    </row>
    <row r="308" spans="1:5" ht="12" customHeight="1" collapsed="1">
      <c r="A308" s="81" t="s">
        <v>83</v>
      </c>
      <c r="B308" s="81"/>
      <c r="D308" s="86">
        <f>SUM(D309:D315)</f>
        <v>8875283</v>
      </c>
      <c r="E308" s="70"/>
    </row>
    <row r="309" spans="1:5" ht="12" customHeight="1" hidden="1" outlineLevel="1">
      <c r="A309" s="68"/>
      <c r="B309" s="68"/>
      <c r="C309" s="123" t="s">
        <v>285</v>
      </c>
      <c r="D309" s="90">
        <f>'Rozpočet 2023 pracovni material'!G448</f>
        <v>2006633</v>
      </c>
      <c r="E309" s="70"/>
    </row>
    <row r="310" spans="1:5" ht="12" customHeight="1" hidden="1" outlineLevel="1">
      <c r="A310" s="68"/>
      <c r="B310" s="68"/>
      <c r="C310" s="123" t="s">
        <v>226</v>
      </c>
      <c r="D310" s="15">
        <f>'Rozpočet 2023 pracovni material'!G449</f>
        <v>2504604</v>
      </c>
      <c r="E310" s="70"/>
    </row>
    <row r="311" spans="1:5" ht="12" customHeight="1" hidden="1" outlineLevel="1">
      <c r="A311" s="68"/>
      <c r="B311" s="68"/>
      <c r="C311" s="123" t="s">
        <v>312</v>
      </c>
      <c r="D311" s="15">
        <f>'Rozpočet 2023 pracovni material'!G451</f>
        <v>1000000</v>
      </c>
      <c r="E311" s="70"/>
    </row>
    <row r="312" spans="1:5" ht="12" customHeight="1" hidden="1" outlineLevel="1">
      <c r="A312" s="68"/>
      <c r="B312" s="68"/>
      <c r="C312" s="123" t="s">
        <v>313</v>
      </c>
      <c r="D312" s="15">
        <f>'Rozpočet 2023 pracovni material'!G452</f>
        <v>2564046</v>
      </c>
      <c r="E312" s="70"/>
    </row>
    <row r="313" spans="1:5" ht="12" customHeight="1" hidden="1" outlineLevel="1">
      <c r="A313" s="68"/>
      <c r="B313" s="68"/>
      <c r="C313" s="123" t="s">
        <v>402</v>
      </c>
      <c r="D313" s="15">
        <f>'Rozpočet 2023 pracovni material'!G454</f>
        <v>800000</v>
      </c>
      <c r="E313" s="70"/>
    </row>
    <row r="314" spans="1:5" ht="12" customHeight="1" hidden="1" outlineLevel="1">
      <c r="A314" s="68"/>
      <c r="B314" s="68"/>
      <c r="C314" s="123" t="s">
        <v>403</v>
      </c>
      <c r="D314" s="15">
        <f>'Rozpočet 2023 pracovni material'!G455</f>
        <v>0</v>
      </c>
      <c r="E314" s="70"/>
    </row>
    <row r="315" spans="1:5" ht="12" customHeight="1" hidden="1" outlineLevel="1">
      <c r="A315" s="68"/>
      <c r="B315" s="68"/>
      <c r="C315" s="123"/>
      <c r="D315" s="90"/>
      <c r="E315" s="70"/>
    </row>
    <row r="316" spans="1:5" ht="12" customHeight="1" collapsed="1">
      <c r="A316" s="81" t="s">
        <v>86</v>
      </c>
      <c r="B316" s="68"/>
      <c r="D316" s="87">
        <f>SUM(D317:D319)</f>
        <v>976000</v>
      </c>
      <c r="E316" s="70"/>
    </row>
    <row r="317" spans="1:5" ht="12" customHeight="1" hidden="1" outlineLevel="1">
      <c r="A317" s="23">
        <v>1006</v>
      </c>
      <c r="B317" s="4">
        <v>3633</v>
      </c>
      <c r="C317" s="68" t="s">
        <v>524</v>
      </c>
      <c r="D317" s="90">
        <f>'Rozpočet 2023 pracovni material'!G458</f>
        <v>300000</v>
      </c>
      <c r="E317" s="70"/>
    </row>
    <row r="318" spans="1:5" ht="12" customHeight="1" hidden="1" outlineLevel="1">
      <c r="A318" s="23">
        <v>202303</v>
      </c>
      <c r="B318" s="4">
        <v>6171</v>
      </c>
      <c r="C318" s="68" t="s">
        <v>435</v>
      </c>
      <c r="D318" s="90">
        <f>'Rozpočet 2023 pracovni material'!G460</f>
        <v>676000</v>
      </c>
      <c r="E318" s="70"/>
    </row>
    <row r="319" spans="1:5" ht="12" customHeight="1" hidden="1" outlineLevel="1">
      <c r="A319" s="68"/>
      <c r="B319" s="68"/>
      <c r="C319" s="68"/>
      <c r="D319" s="90"/>
      <c r="E319" s="70"/>
    </row>
    <row r="320" spans="1:4" ht="12" customHeight="1" collapsed="1">
      <c r="A320" s="81" t="s">
        <v>85</v>
      </c>
      <c r="B320" s="68"/>
      <c r="D320" s="87">
        <f>SUM(D321:D327)</f>
        <v>5610000</v>
      </c>
    </row>
    <row r="321" spans="1:4" ht="12" customHeight="1" hidden="1" outlineLevel="1">
      <c r="A321" s="25">
        <v>201624</v>
      </c>
      <c r="B321" s="4">
        <v>2212</v>
      </c>
      <c r="C321" s="68" t="s">
        <v>570</v>
      </c>
      <c r="D321" s="1">
        <f>'Rozpočet 2023 pracovni material'!G465</f>
        <v>100000</v>
      </c>
    </row>
    <row r="322" spans="1:4" ht="12" customHeight="1" hidden="1" outlineLevel="1">
      <c r="A322" s="25">
        <v>201708</v>
      </c>
      <c r="B322" s="4">
        <v>2212</v>
      </c>
      <c r="C322" s="68" t="s">
        <v>289</v>
      </c>
      <c r="D322" s="15">
        <f>'Rozpočet 2023 pracovni material'!G466</f>
        <v>200000</v>
      </c>
    </row>
    <row r="323" spans="1:4" ht="12" customHeight="1" hidden="1" outlineLevel="1">
      <c r="A323" s="164">
        <v>202010</v>
      </c>
      <c r="B323" s="112">
        <v>2212</v>
      </c>
      <c r="C323" s="112" t="s">
        <v>279</v>
      </c>
      <c r="D323" s="15">
        <f>'Rozpočet 2023 pracovni material'!G467</f>
        <v>500000</v>
      </c>
    </row>
    <row r="324" spans="1:4" ht="12" customHeight="1" hidden="1" outlineLevel="1">
      <c r="A324" s="164">
        <v>202104</v>
      </c>
      <c r="B324" s="112">
        <v>2212</v>
      </c>
      <c r="C324" s="112" t="s">
        <v>290</v>
      </c>
      <c r="D324" s="15">
        <f>'Rozpočet 2023 pracovni material'!G469</f>
        <v>500000</v>
      </c>
    </row>
    <row r="325" spans="1:4" ht="12" customHeight="1" hidden="1" outlineLevel="1">
      <c r="A325" s="119">
        <v>202208</v>
      </c>
      <c r="B325" s="68">
        <v>2212</v>
      </c>
      <c r="C325" s="68" t="s">
        <v>410</v>
      </c>
      <c r="D325" s="15">
        <f>'Rozpočet 2023 pracovni material'!G473</f>
        <v>500000</v>
      </c>
    </row>
    <row r="326" spans="1:4" ht="12" customHeight="1" hidden="1" outlineLevel="1">
      <c r="A326" s="119">
        <v>202210</v>
      </c>
      <c r="B326" s="68">
        <v>2212</v>
      </c>
      <c r="C326" s="68" t="s">
        <v>412</v>
      </c>
      <c r="D326" s="15">
        <f>'Rozpočet 2023 pracovni material'!G475</f>
        <v>160000</v>
      </c>
    </row>
    <row r="327" spans="1:4" ht="12" customHeight="1" hidden="1" outlineLevel="1">
      <c r="A327" s="25">
        <v>202219</v>
      </c>
      <c r="B327" s="4">
        <v>2212</v>
      </c>
      <c r="C327" s="68" t="s">
        <v>440</v>
      </c>
      <c r="D327" s="15">
        <f>'Rozpočet 2023 pracovni material'!G477</f>
        <v>3650000</v>
      </c>
    </row>
    <row r="328" spans="1:4" ht="12" customHeight="1" hidden="1" outlineLevel="1">
      <c r="A328" s="25"/>
      <c r="B328" s="4"/>
      <c r="C328" s="68"/>
      <c r="D328" s="15"/>
    </row>
    <row r="329" spans="1:4" ht="12" customHeight="1" collapsed="1">
      <c r="A329" s="81" t="s">
        <v>171</v>
      </c>
      <c r="B329" s="4"/>
      <c r="D329" s="87">
        <f>SUM(D330:D334)</f>
        <v>3000000</v>
      </c>
    </row>
    <row r="330" spans="1:4" ht="12" customHeight="1" hidden="1" outlineLevel="1">
      <c r="A330" s="22">
        <v>201602</v>
      </c>
      <c r="B330" s="4">
        <v>2212</v>
      </c>
      <c r="C330" s="68" t="s">
        <v>271</v>
      </c>
      <c r="D330" s="15">
        <f>'Rozpočet 2023 pracovni material'!G480</f>
        <v>200000</v>
      </c>
    </row>
    <row r="331" spans="1:4" ht="12" customHeight="1" hidden="1" outlineLevel="1">
      <c r="A331" s="22">
        <v>201703</v>
      </c>
      <c r="C331" s="68" t="s">
        <v>272</v>
      </c>
      <c r="D331" s="15">
        <f>'Rozpočet 2023 pracovni material'!G481</f>
        <v>2000000</v>
      </c>
    </row>
    <row r="332" spans="1:4" ht="12" customHeight="1" hidden="1" outlineLevel="1">
      <c r="A332" s="25">
        <v>202102</v>
      </c>
      <c r="B332" s="4"/>
      <c r="C332" s="68" t="s">
        <v>414</v>
      </c>
      <c r="D332" s="15">
        <f>'Rozpočet 2023 pracovni material'!G483</f>
        <v>300000</v>
      </c>
    </row>
    <row r="333" spans="1:4" ht="12" customHeight="1" hidden="1" outlineLevel="1">
      <c r="A333" s="108">
        <v>202304</v>
      </c>
      <c r="B333" s="4">
        <v>2321</v>
      </c>
      <c r="C333" s="68" t="s">
        <v>571</v>
      </c>
      <c r="D333" s="15">
        <f>'Rozpočet 2023 pracovni material'!G487</f>
        <v>500000</v>
      </c>
    </row>
    <row r="334" spans="1:4" ht="12" customHeight="1" hidden="1" outlineLevel="1">
      <c r="A334" s="25"/>
      <c r="B334" s="4"/>
      <c r="C334" s="68"/>
      <c r="D334" s="15"/>
    </row>
    <row r="335" spans="1:4" ht="12" customHeight="1" collapsed="1">
      <c r="A335" s="81" t="s">
        <v>172</v>
      </c>
      <c r="B335" s="68"/>
      <c r="D335" s="87">
        <f>SUM(D336:D343)</f>
        <v>29900000</v>
      </c>
    </row>
    <row r="336" spans="1:4" ht="12" customHeight="1" hidden="1" outlineLevel="1">
      <c r="A336" s="119">
        <v>3322</v>
      </c>
      <c r="B336" s="68">
        <v>3322</v>
      </c>
      <c r="C336" s="68" t="s">
        <v>273</v>
      </c>
      <c r="D336" s="15">
        <f>'Rozpočet 2023 pracovni material'!G490</f>
        <v>1200000</v>
      </c>
    </row>
    <row r="337" spans="1:4" ht="12" customHeight="1" hidden="1" outlineLevel="1">
      <c r="A337" s="119">
        <v>201608</v>
      </c>
      <c r="B337" s="68">
        <v>3114</v>
      </c>
      <c r="C337" s="68" t="s">
        <v>173</v>
      </c>
      <c r="D337" s="15">
        <f>'Rozpočet 2023 pracovni material'!G492</f>
        <v>200000</v>
      </c>
    </row>
    <row r="338" spans="1:4" ht="12" customHeight="1" hidden="1" outlineLevel="1">
      <c r="A338" s="22">
        <v>201620</v>
      </c>
      <c r="B338" s="6">
        <v>3111</v>
      </c>
      <c r="C338" s="68" t="s">
        <v>416</v>
      </c>
      <c r="D338" s="15">
        <f>'Rozpočet 2023 pracovni material'!G493</f>
        <v>100000</v>
      </c>
    </row>
    <row r="339" spans="1:4" ht="12" customHeight="1" hidden="1" outlineLevel="1">
      <c r="A339" s="164">
        <v>202110</v>
      </c>
      <c r="B339" s="112">
        <v>3319</v>
      </c>
      <c r="C339" s="112" t="s">
        <v>418</v>
      </c>
      <c r="D339" s="15">
        <f>'Rozpočet 2023 pracovni material'!G496</f>
        <v>14500000</v>
      </c>
    </row>
    <row r="340" spans="1:4" ht="12" customHeight="1" hidden="1" outlineLevel="1">
      <c r="A340" s="164">
        <v>202203</v>
      </c>
      <c r="B340" s="112">
        <v>3613</v>
      </c>
      <c r="C340" s="112" t="s">
        <v>419</v>
      </c>
      <c r="D340" s="15">
        <f>'Rozpočet 2023 pracovni material'!G498</f>
        <v>1500000</v>
      </c>
    </row>
    <row r="341" spans="1:4" ht="12" customHeight="1" hidden="1" outlineLevel="1">
      <c r="A341" s="115">
        <v>202301</v>
      </c>
      <c r="B341" s="112">
        <v>3122</v>
      </c>
      <c r="C341" s="112" t="s">
        <v>438</v>
      </c>
      <c r="D341" s="15">
        <f>'Rozpočet 2023 pracovni material'!G502</f>
        <v>11000000</v>
      </c>
    </row>
    <row r="342" spans="1:4" ht="12" customHeight="1" hidden="1" outlineLevel="1">
      <c r="A342" s="115">
        <v>202302</v>
      </c>
      <c r="B342" s="112">
        <v>4351</v>
      </c>
      <c r="C342" s="112" t="s">
        <v>568</v>
      </c>
      <c r="D342" s="15">
        <f>'Rozpočet 2023 pracovni material'!G503</f>
        <v>1400000</v>
      </c>
    </row>
    <row r="343" spans="2:4" ht="12" customHeight="1" hidden="1" outlineLevel="1">
      <c r="B343" s="8"/>
      <c r="C343" s="68"/>
      <c r="D343" s="15"/>
    </row>
    <row r="344" spans="1:4" ht="12" customHeight="1" collapsed="1">
      <c r="A344" s="81" t="s">
        <v>87</v>
      </c>
      <c r="B344" s="68"/>
      <c r="D344" s="87">
        <f>SUM(D345:D354)</f>
        <v>3700000</v>
      </c>
    </row>
    <row r="345" spans="1:4" ht="9.75" hidden="1" outlineLevel="1">
      <c r="A345" s="68">
        <v>347</v>
      </c>
      <c r="B345" s="68"/>
      <c r="C345" s="68" t="s">
        <v>223</v>
      </c>
      <c r="D345" s="90">
        <f>'Rozpočet 2023 pracovni material'!G506</f>
        <v>200000</v>
      </c>
    </row>
    <row r="346" spans="1:4" ht="9.75" hidden="1" outlineLevel="1">
      <c r="A346" s="68">
        <v>1236</v>
      </c>
      <c r="B346" s="68"/>
      <c r="C346" s="68" t="s">
        <v>224</v>
      </c>
      <c r="D346" s="90">
        <f>'Rozpočet 2023 pracovni material'!G507</f>
        <v>1200000</v>
      </c>
    </row>
    <row r="347" spans="1:4" ht="9.75" hidden="1" outlineLevel="1">
      <c r="A347" s="119">
        <v>201326</v>
      </c>
      <c r="B347" s="68">
        <v>3319</v>
      </c>
      <c r="C347" s="68" t="s">
        <v>457</v>
      </c>
      <c r="D347" s="15">
        <f>'Rozpočet 2023 pracovni material'!G508</f>
        <v>800000</v>
      </c>
    </row>
    <row r="348" spans="1:4" ht="9.75" hidden="1" outlineLevel="1">
      <c r="A348" s="119">
        <v>201619</v>
      </c>
      <c r="B348" s="116">
        <v>3419</v>
      </c>
      <c r="C348" s="68" t="s">
        <v>422</v>
      </c>
      <c r="D348" s="15">
        <f>'Rozpočet 2023 pracovni material'!G509</f>
        <v>100000</v>
      </c>
    </row>
    <row r="349" spans="1:4" ht="9.75" hidden="1" outlineLevel="1">
      <c r="A349" s="22">
        <v>201705</v>
      </c>
      <c r="B349" s="68">
        <v>2219</v>
      </c>
      <c r="C349" s="68" t="s">
        <v>563</v>
      </c>
      <c r="D349" s="15">
        <f>'Rozpočet 2023 pracovni material'!G510</f>
        <v>200000</v>
      </c>
    </row>
    <row r="350" spans="1:4" ht="9.75" hidden="1" outlineLevel="1">
      <c r="A350" s="22">
        <v>202105</v>
      </c>
      <c r="B350" s="68">
        <v>3745</v>
      </c>
      <c r="C350" s="68" t="s">
        <v>286</v>
      </c>
      <c r="D350" s="15">
        <f>'Rozpočet 2023 pracovni material'!G512</f>
        <v>300000</v>
      </c>
    </row>
    <row r="351" spans="1:4" ht="9.75" hidden="1" outlineLevel="1">
      <c r="A351" s="22">
        <v>202108</v>
      </c>
      <c r="B351" s="68"/>
      <c r="C351" s="68" t="s">
        <v>87</v>
      </c>
      <c r="D351" s="15">
        <f>'Rozpočet 2023 pracovni material'!G523</f>
        <v>200000</v>
      </c>
    </row>
    <row r="352" spans="1:4" ht="9.75" hidden="1" outlineLevel="1">
      <c r="A352" s="22">
        <v>202116</v>
      </c>
      <c r="B352" s="68">
        <v>3639</v>
      </c>
      <c r="C352" s="68" t="s">
        <v>562</v>
      </c>
      <c r="D352" s="15">
        <f>'Rozpočet 2023 pracovni material'!G514</f>
        <v>300000</v>
      </c>
    </row>
    <row r="353" spans="1:4" ht="9.75" hidden="1" outlineLevel="1">
      <c r="A353" s="22">
        <v>202117</v>
      </c>
      <c r="B353" s="68">
        <v>3429</v>
      </c>
      <c r="C353" s="68" t="s">
        <v>311</v>
      </c>
      <c r="D353" s="15">
        <f>'Rozpočet 2023 pracovni material'!G515</f>
        <v>100000</v>
      </c>
    </row>
    <row r="354" spans="1:4" ht="9.75" hidden="1" outlineLevel="1">
      <c r="A354" s="22">
        <v>202206</v>
      </c>
      <c r="B354" s="68">
        <v>3111</v>
      </c>
      <c r="C354" s="68" t="s">
        <v>424</v>
      </c>
      <c r="D354" s="15">
        <f>'Rozpočet 2023 pracovni material'!G516</f>
        <v>300000</v>
      </c>
    </row>
    <row r="355" spans="2:4" ht="9.75" hidden="1" outlineLevel="1">
      <c r="B355" s="68"/>
      <c r="C355" s="68"/>
      <c r="D355" s="15"/>
    </row>
    <row r="356" spans="2:4" ht="9.75" collapsed="1">
      <c r="B356" s="68"/>
      <c r="C356" s="68"/>
      <c r="D356" s="15"/>
    </row>
    <row r="357" spans="1:4" ht="9.75">
      <c r="A357" s="66"/>
      <c r="B357" s="66"/>
      <c r="C357" s="66"/>
      <c r="D357" s="64"/>
    </row>
    <row r="358" spans="1:4" ht="9.75">
      <c r="A358" s="66" t="s">
        <v>15</v>
      </c>
      <c r="B358" s="66"/>
      <c r="C358" s="66"/>
      <c r="D358" s="63">
        <f>D124+D128+D132+D138+D172+D192+D201+D207+D230+D239+D252+D254+D259+D261+D273+D281+D284+D286+D294</f>
        <v>181063545.24</v>
      </c>
    </row>
    <row r="359" spans="1:4" ht="9.75">
      <c r="A359" s="62"/>
      <c r="B359" s="62"/>
      <c r="C359" s="66"/>
      <c r="D359" s="64"/>
    </row>
    <row r="360" spans="1:4" ht="9.75">
      <c r="A360" s="3" t="s">
        <v>2</v>
      </c>
      <c r="B360" s="4"/>
      <c r="C360" s="4"/>
      <c r="D360" s="15">
        <f>D119-D358</f>
        <v>0</v>
      </c>
    </row>
    <row r="361" spans="1:4" ht="9.75">
      <c r="A361" s="8"/>
      <c r="B361" s="4"/>
      <c r="C361" s="4"/>
      <c r="D361" s="15"/>
    </row>
    <row r="362" spans="1:4" ht="9.75">
      <c r="A362" s="4"/>
      <c r="B362" s="4"/>
      <c r="C362" s="4"/>
      <c r="D362" s="15"/>
    </row>
    <row r="363" spans="1:3" ht="9.75">
      <c r="A363" s="132" t="s">
        <v>482</v>
      </c>
      <c r="B363" s="4"/>
      <c r="C363" s="4"/>
    </row>
    <row r="364" spans="1:3" ht="9.75">
      <c r="A364" s="112" t="s">
        <v>494</v>
      </c>
      <c r="B364" s="4"/>
      <c r="C364" s="4"/>
    </row>
    <row r="365" spans="1:3" ht="9.75">
      <c r="A365" s="112" t="s">
        <v>492</v>
      </c>
      <c r="B365" s="4"/>
      <c r="C365" s="4"/>
    </row>
    <row r="366" spans="1:3" ht="9.75">
      <c r="A366" s="112" t="s">
        <v>483</v>
      </c>
      <c r="B366" s="4"/>
      <c r="C366" s="4"/>
    </row>
    <row r="367" spans="1:3" ht="9.75">
      <c r="A367" s="112" t="s">
        <v>493</v>
      </c>
      <c r="B367" s="3"/>
      <c r="C367" s="3"/>
    </row>
    <row r="368" spans="1:3" ht="9.75">
      <c r="A368" s="112" t="s">
        <v>484</v>
      </c>
      <c r="B368" s="3"/>
      <c r="C368" s="3"/>
    </row>
    <row r="369" spans="1:3" ht="9.75">
      <c r="A369" s="112" t="s">
        <v>485</v>
      </c>
      <c r="B369" s="3"/>
      <c r="C369" s="3"/>
    </row>
    <row r="370" spans="1:9" s="30" customFormat="1" ht="9.75">
      <c r="A370" s="3"/>
      <c r="B370" s="3"/>
      <c r="C370" s="3"/>
      <c r="D370" s="1"/>
      <c r="E370" s="6"/>
      <c r="F370" s="6"/>
      <c r="G370" s="6"/>
      <c r="H370" s="6"/>
      <c r="I370" s="6"/>
    </row>
    <row r="371" spans="1:9" s="30" customFormat="1" ht="9.75">
      <c r="A371" s="81" t="s">
        <v>183</v>
      </c>
      <c r="B371" s="5"/>
      <c r="C371" s="5"/>
      <c r="D371" s="1"/>
      <c r="E371" s="6"/>
      <c r="F371" s="6"/>
      <c r="G371" s="6"/>
      <c r="H371" s="6"/>
      <c r="I371" s="6"/>
    </row>
    <row r="372" spans="1:9" s="30" customFormat="1" ht="9.75">
      <c r="A372" s="83" t="s">
        <v>486</v>
      </c>
      <c r="B372" s="5"/>
      <c r="C372" s="5"/>
      <c r="D372" s="1"/>
      <c r="E372" s="6"/>
      <c r="F372" s="6"/>
      <c r="G372" s="6"/>
      <c r="H372" s="6"/>
      <c r="I372" s="6"/>
    </row>
    <row r="373" spans="1:9" s="30" customFormat="1" ht="9.75">
      <c r="A373" s="83" t="s">
        <v>487</v>
      </c>
      <c r="B373" s="5"/>
      <c r="C373" s="5"/>
      <c r="D373" s="1"/>
      <c r="E373" s="6"/>
      <c r="F373" s="6"/>
      <c r="G373" s="6"/>
      <c r="H373" s="6"/>
      <c r="I373" s="6"/>
    </row>
    <row r="374" spans="1:9" s="30" customFormat="1" ht="9.75">
      <c r="A374" s="68" t="s">
        <v>488</v>
      </c>
      <c r="B374" s="5"/>
      <c r="C374" s="5"/>
      <c r="D374" s="1"/>
      <c r="E374" s="6"/>
      <c r="F374" s="6"/>
      <c r="G374" s="6"/>
      <c r="H374" s="6"/>
      <c r="I374" s="6"/>
    </row>
    <row r="375" spans="1:9" s="30" customFormat="1" ht="9.75">
      <c r="A375" s="68" t="s">
        <v>489</v>
      </c>
      <c r="B375" s="5"/>
      <c r="C375" s="5"/>
      <c r="D375" s="1"/>
      <c r="E375" s="6"/>
      <c r="F375" s="6"/>
      <c r="G375" s="6"/>
      <c r="H375" s="6"/>
      <c r="I375" s="6"/>
    </row>
    <row r="376" spans="1:9" s="30" customFormat="1" ht="9.75">
      <c r="A376" s="112" t="s">
        <v>490</v>
      </c>
      <c r="B376" s="5"/>
      <c r="C376" s="5"/>
      <c r="D376" s="1"/>
      <c r="E376" s="6"/>
      <c r="F376" s="6"/>
      <c r="G376" s="6"/>
      <c r="H376" s="6"/>
      <c r="I376" s="6"/>
    </row>
    <row r="377" spans="1:9" s="30" customFormat="1" ht="9.75">
      <c r="A377" s="112" t="s">
        <v>491</v>
      </c>
      <c r="B377" s="5"/>
      <c r="C377" s="5"/>
      <c r="D377" s="1"/>
      <c r="E377" s="6"/>
      <c r="F377" s="6"/>
      <c r="G377" s="6"/>
      <c r="H377" s="6"/>
      <c r="I377" s="6"/>
    </row>
    <row r="378" spans="1:9" s="30" customFormat="1" ht="9.75">
      <c r="A378" s="132"/>
      <c r="B378" s="6"/>
      <c r="C378" s="6"/>
      <c r="D378" s="1"/>
      <c r="E378" s="6"/>
      <c r="F378" s="6"/>
      <c r="G378" s="6"/>
      <c r="H378" s="6"/>
      <c r="I378" s="6"/>
    </row>
    <row r="379" ht="9.75">
      <c r="A379" s="133" t="s">
        <v>502</v>
      </c>
    </row>
    <row r="380" spans="1:9" s="30" customFormat="1" ht="9.75">
      <c r="A380" s="133" t="s">
        <v>495</v>
      </c>
      <c r="B380" s="6"/>
      <c r="C380" s="6"/>
      <c r="D380" s="1"/>
      <c r="E380" s="6"/>
      <c r="F380" s="6"/>
      <c r="G380" s="6"/>
      <c r="H380" s="6"/>
      <c r="I380" s="6"/>
    </row>
    <row r="381" ht="9.75">
      <c r="A381" s="133" t="s">
        <v>496</v>
      </c>
    </row>
    <row r="382" ht="9.75">
      <c r="A382" s="133" t="s">
        <v>497</v>
      </c>
    </row>
    <row r="383" ht="9.75">
      <c r="A383" s="133" t="s">
        <v>498</v>
      </c>
    </row>
    <row r="384" ht="9.75">
      <c r="A384" s="133" t="s">
        <v>499</v>
      </c>
    </row>
    <row r="385" ht="9.75">
      <c r="A385" s="133" t="s">
        <v>500</v>
      </c>
    </row>
    <row r="386" ht="9.75">
      <c r="A386" s="133" t="s">
        <v>501</v>
      </c>
    </row>
    <row r="387" ht="12" thickBot="1">
      <c r="A387" s="120"/>
    </row>
    <row r="388" spans="1:4" ht="9.75">
      <c r="A388" s="135" t="s">
        <v>505</v>
      </c>
      <c r="B388" s="143"/>
      <c r="C388" s="143"/>
      <c r="D388" s="137"/>
    </row>
    <row r="389" spans="1:4" ht="9.75">
      <c r="A389" s="141" t="s">
        <v>504</v>
      </c>
      <c r="D389" s="138"/>
    </row>
    <row r="390" spans="1:4" ht="10.5" thickBot="1">
      <c r="A390" s="142" t="s">
        <v>506</v>
      </c>
      <c r="B390" s="144"/>
      <c r="C390" s="144"/>
      <c r="D390" s="140"/>
    </row>
    <row r="391" ht="12">
      <c r="A391" s="120"/>
    </row>
    <row r="393" ht="12.75">
      <c r="A393" s="58" t="s">
        <v>335</v>
      </c>
    </row>
    <row r="394" ht="12.75">
      <c r="A394" s="58" t="s">
        <v>480</v>
      </c>
    </row>
    <row r="395" ht="12.75">
      <c r="A395" s="58" t="s">
        <v>336</v>
      </c>
    </row>
    <row r="396" ht="12.75">
      <c r="A396" s="58" t="s">
        <v>337</v>
      </c>
    </row>
    <row r="397" ht="11.25">
      <c r="A397" s="125"/>
    </row>
    <row r="398" ht="12.75">
      <c r="A398" s="126" t="s">
        <v>338</v>
      </c>
    </row>
    <row r="399" ht="12.75">
      <c r="A399" s="126" t="s">
        <v>339</v>
      </c>
    </row>
    <row r="400" ht="12.75">
      <c r="A400" s="126" t="s">
        <v>481</v>
      </c>
    </row>
    <row r="403" ht="9.75">
      <c r="A403" s="6" t="s">
        <v>176</v>
      </c>
    </row>
  </sheetData>
  <sheetProtection/>
  <hyperlinks>
    <hyperlink ref="A389" r:id="rId1" display="https://www.vbites.cz/mestsky-urad-a-samosprava/mestsky-urad/odbor-financni"/>
    <hyperlink ref="A390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7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297" sqref="A297:IV297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71.7109375" style="6" customWidth="1"/>
    <col min="4" max="4" width="13.42187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102</v>
      </c>
      <c r="B1" s="9"/>
      <c r="C1" s="9"/>
      <c r="D1" s="15"/>
    </row>
    <row r="2" spans="1:4" ht="12.75">
      <c r="A2" s="58" t="s">
        <v>464</v>
      </c>
      <c r="B2" s="9"/>
      <c r="C2" s="9"/>
      <c r="D2" s="15"/>
    </row>
    <row r="3" spans="1:4" ht="9.75">
      <c r="A3" s="57"/>
      <c r="B3" s="40"/>
      <c r="C3" s="40"/>
      <c r="D3" s="75" t="s">
        <v>329</v>
      </c>
    </row>
    <row r="4" spans="1:4" ht="9.75">
      <c r="A4" s="43"/>
      <c r="B4" s="28"/>
      <c r="C4" s="28"/>
      <c r="D4" s="76" t="s">
        <v>327</v>
      </c>
    </row>
    <row r="5" spans="1:4" ht="9.75">
      <c r="A5" s="44"/>
      <c r="B5" s="45"/>
      <c r="C5" s="45"/>
      <c r="D5" s="77"/>
    </row>
    <row r="6" ht="9.75">
      <c r="D6" s="15"/>
    </row>
    <row r="7" spans="1:4" ht="12.75">
      <c r="A7" s="12" t="s">
        <v>17</v>
      </c>
      <c r="B7" s="4"/>
      <c r="C7" s="4"/>
      <c r="D7" s="15"/>
    </row>
    <row r="8" spans="1:4" ht="9.75">
      <c r="A8" s="16" t="s">
        <v>0</v>
      </c>
      <c r="B8" s="16" t="s">
        <v>80</v>
      </c>
      <c r="C8" s="3" t="s">
        <v>81</v>
      </c>
      <c r="D8" s="15"/>
    </row>
    <row r="9" spans="1:4" ht="9.75">
      <c r="A9" s="6"/>
      <c r="D9" s="15"/>
    </row>
    <row r="10" spans="1:4" ht="9.75">
      <c r="A10" s="11" t="s">
        <v>3</v>
      </c>
      <c r="B10" s="11"/>
      <c r="C10" s="11"/>
      <c r="D10" s="87">
        <f>SUM(D11:D28)</f>
        <v>124785000</v>
      </c>
    </row>
    <row r="11" ht="9.75">
      <c r="D11" s="15"/>
    </row>
    <row r="12" spans="2:4" ht="9.75">
      <c r="B12" s="13">
        <v>1111</v>
      </c>
      <c r="C12" s="96" t="s">
        <v>184</v>
      </c>
      <c r="D12" s="15">
        <f>'Rozpočet 2023 pracovni material'!G12</f>
        <v>17000000</v>
      </c>
    </row>
    <row r="13" spans="2:4" ht="9.75">
      <c r="B13" s="13">
        <v>1112</v>
      </c>
      <c r="C13" s="96" t="s">
        <v>185</v>
      </c>
      <c r="D13" s="15">
        <f>'Rozpočet 2023 pracovni material'!G13</f>
        <v>1200000</v>
      </c>
    </row>
    <row r="14" spans="2:4" ht="9.75">
      <c r="B14" s="13">
        <v>1113</v>
      </c>
      <c r="C14" s="96" t="s">
        <v>186</v>
      </c>
      <c r="D14" s="15">
        <f>'Rozpočet 2023 pracovni material'!G14</f>
        <v>3000000</v>
      </c>
    </row>
    <row r="15" spans="2:4" ht="9.75">
      <c r="B15" s="13">
        <v>1121</v>
      </c>
      <c r="C15" s="96" t="s">
        <v>187</v>
      </c>
      <c r="D15" s="15">
        <f>'Rozpočet 2023 pracovni material'!G15</f>
        <v>25000000</v>
      </c>
    </row>
    <row r="16" spans="2:4" ht="9.75">
      <c r="B16" s="13">
        <v>1122</v>
      </c>
      <c r="C16" s="96" t="s">
        <v>188</v>
      </c>
      <c r="D16" s="15">
        <f>'Rozpočet 2023 pracovni material'!G16</f>
        <v>9000000</v>
      </c>
    </row>
    <row r="17" spans="2:4" ht="9.75">
      <c r="B17" s="13">
        <v>1211</v>
      </c>
      <c r="C17" s="96" t="s">
        <v>189</v>
      </c>
      <c r="D17" s="15">
        <f>'Rozpočet 2023 pracovni material'!G17</f>
        <v>59000000</v>
      </c>
    </row>
    <row r="18" spans="2:4" ht="9.75">
      <c r="B18" s="13">
        <v>1334</v>
      </c>
      <c r="C18" s="96" t="s">
        <v>190</v>
      </c>
      <c r="D18" s="15">
        <f>'Rozpočet 2023 pracovni material'!G18</f>
        <v>50000</v>
      </c>
    </row>
    <row r="19" spans="2:4" ht="9.75">
      <c r="B19" s="13">
        <v>1335</v>
      </c>
      <c r="C19" s="96" t="s">
        <v>342</v>
      </c>
      <c r="D19" s="15">
        <f>'Rozpočet 2023 pracovni material'!G19</f>
        <v>0</v>
      </c>
    </row>
    <row r="20" spans="2:4" ht="9.75">
      <c r="B20" s="13">
        <v>1341</v>
      </c>
      <c r="C20" s="96" t="s">
        <v>5</v>
      </c>
      <c r="D20" s="15">
        <f>'Rozpočet 2023 pracovni material'!G20</f>
        <v>180000</v>
      </c>
    </row>
    <row r="21" spans="2:4" ht="9.75">
      <c r="B21" s="13">
        <v>1342</v>
      </c>
      <c r="C21" s="96" t="s">
        <v>251</v>
      </c>
      <c r="D21" s="15">
        <f>'Rozpočet 2023 pracovni material'!G21</f>
        <v>25000</v>
      </c>
    </row>
    <row r="22" spans="2:4" ht="9.75">
      <c r="B22" s="13">
        <v>1343</v>
      </c>
      <c r="C22" s="96" t="s">
        <v>191</v>
      </c>
      <c r="D22" s="15">
        <f>'Rozpočet 2023 pracovni material'!G22</f>
        <v>300000</v>
      </c>
    </row>
    <row r="23" spans="2:4" ht="9.75">
      <c r="B23" s="13">
        <v>1345</v>
      </c>
      <c r="C23" s="96" t="s">
        <v>4</v>
      </c>
      <c r="D23" s="15">
        <f>'Rozpočet 2023 pracovni material'!G23</f>
        <v>4000000</v>
      </c>
    </row>
    <row r="24" spans="2:4" ht="9.75">
      <c r="B24" s="13">
        <v>1356</v>
      </c>
      <c r="C24" s="96" t="s">
        <v>192</v>
      </c>
      <c r="D24" s="15">
        <f>'Rozpočet 2023 pracovni material'!G24</f>
        <v>30000</v>
      </c>
    </row>
    <row r="25" spans="2:4" ht="9.75">
      <c r="B25" s="13">
        <v>1361</v>
      </c>
      <c r="C25" s="96" t="s">
        <v>6</v>
      </c>
      <c r="D25" s="15">
        <f>'Rozpočet 2023 pracovni material'!G25</f>
        <v>500000</v>
      </c>
    </row>
    <row r="26" spans="2:4" ht="9.75">
      <c r="B26" s="13">
        <v>1381</v>
      </c>
      <c r="C26" s="96" t="s">
        <v>158</v>
      </c>
      <c r="D26" s="15">
        <f>'Rozpočet 2023 pracovni material'!G26</f>
        <v>500000</v>
      </c>
    </row>
    <row r="27" spans="2:4" ht="9.75">
      <c r="B27" s="6">
        <v>1511</v>
      </c>
      <c r="C27" s="97" t="s">
        <v>22</v>
      </c>
      <c r="D27" s="15">
        <f>'Rozpočet 2023 pracovni material'!G27</f>
        <v>5000000</v>
      </c>
    </row>
    <row r="28" spans="1:5" ht="9.75">
      <c r="A28" s="6"/>
      <c r="D28" s="15"/>
      <c r="E28" s="1"/>
    </row>
    <row r="29" spans="1:5" ht="9.75">
      <c r="A29" s="11" t="s">
        <v>7</v>
      </c>
      <c r="B29" s="11"/>
      <c r="C29" s="11"/>
      <c r="D29" s="87">
        <f>SUM(D31:D77)</f>
        <v>18773934.240000002</v>
      </c>
      <c r="E29" s="1"/>
    </row>
    <row r="30" spans="1:5" ht="9.75">
      <c r="A30" s="11"/>
      <c r="B30" s="11"/>
      <c r="C30" s="11"/>
      <c r="D30" s="87"/>
      <c r="E30" s="1"/>
    </row>
    <row r="31" spans="1:5" ht="9.75">
      <c r="A31" s="13">
        <v>1032</v>
      </c>
      <c r="B31" s="13">
        <v>2119</v>
      </c>
      <c r="C31" s="96" t="s">
        <v>193</v>
      </c>
      <c r="D31" s="15">
        <f>'Rozpočet 2023 pracovni material'!G31</f>
        <v>2900</v>
      </c>
      <c r="E31" s="1"/>
    </row>
    <row r="32" spans="1:5" ht="9.75">
      <c r="A32" s="13">
        <v>1032</v>
      </c>
      <c r="B32" s="13">
        <v>2131</v>
      </c>
      <c r="C32" s="96" t="s">
        <v>194</v>
      </c>
      <c r="D32" s="15"/>
      <c r="E32" s="1"/>
    </row>
    <row r="33" spans="1:4" ht="9.75">
      <c r="A33" s="13"/>
      <c r="B33" s="13"/>
      <c r="C33" s="96" t="s">
        <v>23</v>
      </c>
      <c r="D33" s="15">
        <f>'Rozpočet 2023 pracovni material'!G33</f>
        <v>200000</v>
      </c>
    </row>
    <row r="34" spans="1:4" ht="9.75">
      <c r="A34" s="13"/>
      <c r="B34" s="13"/>
      <c r="C34" s="96" t="s">
        <v>24</v>
      </c>
      <c r="D34" s="15">
        <f>'Rozpočet 2023 pracovni material'!G34</f>
        <v>30000</v>
      </c>
    </row>
    <row r="35" spans="1:4" ht="9.75">
      <c r="A35" s="13">
        <v>1032</v>
      </c>
      <c r="B35" s="13">
        <v>2329</v>
      </c>
      <c r="C35" s="96" t="s">
        <v>195</v>
      </c>
      <c r="D35" s="15">
        <f>'Rozpočet 2023 pracovni material'!G35</f>
        <v>50000</v>
      </c>
    </row>
    <row r="36" spans="1:4" ht="9.75">
      <c r="A36" s="13"/>
      <c r="B36" s="13"/>
      <c r="C36" s="96"/>
      <c r="D36" s="15"/>
    </row>
    <row r="37" spans="1:4" ht="9.75">
      <c r="A37" s="13">
        <v>2144</v>
      </c>
      <c r="B37" s="13">
        <v>2111</v>
      </c>
      <c r="C37" s="96" t="s">
        <v>196</v>
      </c>
      <c r="D37" s="15">
        <f>'Rozpočet 2023 pracovni material'!G37</f>
        <v>120000</v>
      </c>
    </row>
    <row r="38" spans="1:9" s="1" customFormat="1" ht="9.75">
      <c r="A38" s="13">
        <v>2219</v>
      </c>
      <c r="B38" s="14">
        <v>2111</v>
      </c>
      <c r="C38" s="96" t="s">
        <v>197</v>
      </c>
      <c r="D38" s="15">
        <f>'Rozpočet 2023 pracovni material'!G40</f>
        <v>50000</v>
      </c>
      <c r="E38" s="6"/>
      <c r="F38" s="6"/>
      <c r="G38" s="6"/>
      <c r="H38" s="6"/>
      <c r="I38" s="6"/>
    </row>
    <row r="39" spans="1:9" s="1" customFormat="1" ht="9.75">
      <c r="A39" s="13"/>
      <c r="B39" s="13"/>
      <c r="C39" s="96"/>
      <c r="D39" s="15"/>
      <c r="E39" s="6"/>
      <c r="F39" s="6"/>
      <c r="G39" s="6"/>
      <c r="H39" s="6"/>
      <c r="I39" s="6"/>
    </row>
    <row r="40" spans="1:9" s="1" customFormat="1" ht="9.75">
      <c r="A40" s="13">
        <v>3111</v>
      </c>
      <c r="B40" s="13">
        <v>2122</v>
      </c>
      <c r="C40" s="96" t="s">
        <v>254</v>
      </c>
      <c r="D40" s="15">
        <f>'Rozpočet 2023 pracovni material'!G43</f>
        <v>7980</v>
      </c>
      <c r="E40" s="6"/>
      <c r="F40" s="6"/>
      <c r="G40" s="6"/>
      <c r="H40" s="6"/>
      <c r="I40" s="6"/>
    </row>
    <row r="41" spans="1:9" s="1" customFormat="1" ht="9.75">
      <c r="A41" s="13"/>
      <c r="B41" s="13"/>
      <c r="C41" s="96" t="s">
        <v>255</v>
      </c>
      <c r="D41" s="15">
        <f>'Rozpočet 2023 pracovni material'!G44</f>
        <v>136112</v>
      </c>
      <c r="E41" s="6"/>
      <c r="F41" s="6"/>
      <c r="G41" s="6"/>
      <c r="H41" s="6"/>
      <c r="I41" s="6"/>
    </row>
    <row r="42" spans="1:9" s="1" customFormat="1" ht="9.75">
      <c r="A42" s="13">
        <v>3113</v>
      </c>
      <c r="B42" s="14">
        <v>2122</v>
      </c>
      <c r="C42" s="96" t="s">
        <v>25</v>
      </c>
      <c r="D42" s="15">
        <f>'Rozpočet 2023 pracovni material'!G47</f>
        <v>41986.9</v>
      </c>
      <c r="E42" s="6"/>
      <c r="F42" s="6"/>
      <c r="G42" s="6"/>
      <c r="H42" s="6"/>
      <c r="I42" s="6"/>
    </row>
    <row r="43" spans="1:9" s="1" customFormat="1" ht="9.75">
      <c r="A43" s="13">
        <v>3114</v>
      </c>
      <c r="B43" s="14">
        <v>2122</v>
      </c>
      <c r="C43" s="96" t="s">
        <v>228</v>
      </c>
      <c r="D43" s="15">
        <f>'Rozpočet 2023 pracovni material'!G48</f>
        <v>28669</v>
      </c>
      <c r="E43" s="6"/>
      <c r="F43" s="6"/>
      <c r="G43" s="6"/>
      <c r="H43" s="6"/>
      <c r="I43" s="6"/>
    </row>
    <row r="44" spans="1:9" s="1" customFormat="1" ht="9.75">
      <c r="A44" s="13">
        <v>3122</v>
      </c>
      <c r="B44" s="14">
        <v>2122</v>
      </c>
      <c r="C44" s="96" t="s">
        <v>13</v>
      </c>
      <c r="D44" s="15">
        <f>'Rozpočet 2023 pracovni material'!G49</f>
        <v>37279</v>
      </c>
      <c r="E44" s="6"/>
      <c r="F44" s="6"/>
      <c r="G44" s="6"/>
      <c r="H44" s="6"/>
      <c r="I44" s="6"/>
    </row>
    <row r="45" spans="1:9" s="1" customFormat="1" ht="9.75">
      <c r="A45" s="13">
        <v>3231</v>
      </c>
      <c r="B45" s="13">
        <v>2122</v>
      </c>
      <c r="C45" s="96" t="s">
        <v>198</v>
      </c>
      <c r="D45" s="15">
        <f>'Rozpočet 2023 pracovni material'!G50</f>
        <v>23239.34</v>
      </c>
      <c r="E45" s="6"/>
      <c r="F45" s="6"/>
      <c r="G45" s="6"/>
      <c r="H45" s="6"/>
      <c r="I45" s="6"/>
    </row>
    <row r="46" spans="1:9" s="1" customFormat="1" ht="9.75">
      <c r="A46" s="13"/>
      <c r="B46" s="13"/>
      <c r="C46" s="96"/>
      <c r="D46" s="15"/>
      <c r="E46" s="6"/>
      <c r="F46" s="6"/>
      <c r="G46" s="6"/>
      <c r="H46" s="6"/>
      <c r="I46" s="6"/>
    </row>
    <row r="47" spans="1:9" s="1" customFormat="1" ht="9.75">
      <c r="A47" s="13">
        <v>3314</v>
      </c>
      <c r="B47" s="13">
        <v>2111</v>
      </c>
      <c r="C47" s="96" t="s">
        <v>199</v>
      </c>
      <c r="D47" s="15">
        <f>'Rozpočet 2023 pracovni material'!G52</f>
        <v>30000</v>
      </c>
      <c r="E47" s="6"/>
      <c r="F47" s="6"/>
      <c r="G47" s="6"/>
      <c r="H47" s="6"/>
      <c r="I47" s="6"/>
    </row>
    <row r="48" spans="1:9" s="1" customFormat="1" ht="9.75">
      <c r="A48" s="13">
        <v>3315</v>
      </c>
      <c r="B48" s="13">
        <v>2111</v>
      </c>
      <c r="C48" s="96" t="s">
        <v>200</v>
      </c>
      <c r="D48" s="15">
        <f>'Rozpočet 2023 pracovni material'!G53</f>
        <v>2000</v>
      </c>
      <c r="E48" s="6"/>
      <c r="F48" s="6"/>
      <c r="G48" s="6"/>
      <c r="H48" s="6"/>
      <c r="I48" s="6"/>
    </row>
    <row r="49" spans="1:9" s="1" customFormat="1" ht="9.75">
      <c r="A49" s="13">
        <v>3319</v>
      </c>
      <c r="B49" s="13">
        <v>2122</v>
      </c>
      <c r="C49" s="96" t="s">
        <v>201</v>
      </c>
      <c r="D49" s="15">
        <f>'Rozpočet 2023 pracovni material'!G54</f>
        <v>32000</v>
      </c>
      <c r="E49" s="6"/>
      <c r="F49" s="6"/>
      <c r="G49" s="6"/>
      <c r="H49" s="6"/>
      <c r="I49" s="6"/>
    </row>
    <row r="50" spans="1:9" s="1" customFormat="1" ht="9.75">
      <c r="A50" s="13"/>
      <c r="B50" s="13"/>
      <c r="C50" s="96"/>
      <c r="D50" s="15"/>
      <c r="E50" s="6"/>
      <c r="F50" s="6"/>
      <c r="G50" s="6"/>
      <c r="H50" s="6"/>
      <c r="I50" s="6"/>
    </row>
    <row r="51" spans="1:9" s="1" customFormat="1" ht="9.75">
      <c r="A51" s="13">
        <v>3511</v>
      </c>
      <c r="B51" s="13">
        <v>2122</v>
      </c>
      <c r="C51" s="96" t="s">
        <v>202</v>
      </c>
      <c r="D51" s="15">
        <f>'Rozpočet 2023 pracovni material'!G59</f>
        <v>124860</v>
      </c>
      <c r="E51" s="6"/>
      <c r="F51" s="6"/>
      <c r="G51" s="6"/>
      <c r="H51" s="6"/>
      <c r="I51" s="6"/>
    </row>
    <row r="52" spans="1:9" s="1" customFormat="1" ht="9.75">
      <c r="A52" s="13"/>
      <c r="B52" s="13"/>
      <c r="C52" s="96"/>
      <c r="D52" s="15"/>
      <c r="E52" s="6"/>
      <c r="F52" s="6"/>
      <c r="G52" s="6"/>
      <c r="H52" s="6"/>
      <c r="I52" s="6"/>
    </row>
    <row r="53" spans="1:9" s="1" customFormat="1" ht="9.75">
      <c r="A53" s="13">
        <v>3612</v>
      </c>
      <c r="B53" s="13">
        <v>2119</v>
      </c>
      <c r="C53" s="96" t="s">
        <v>203</v>
      </c>
      <c r="D53" s="15">
        <f>'Rozpočet 2023 pracovni material'!G61</f>
        <v>3500000</v>
      </c>
      <c r="E53" s="6"/>
      <c r="F53" s="6"/>
      <c r="G53" s="6"/>
      <c r="H53" s="6"/>
      <c r="I53" s="6"/>
    </row>
    <row r="54" spans="1:9" s="1" customFormat="1" ht="9.75">
      <c r="A54" s="13">
        <v>3612</v>
      </c>
      <c r="B54" s="13">
        <v>2132</v>
      </c>
      <c r="C54" s="96" t="s">
        <v>204</v>
      </c>
      <c r="D54" s="15">
        <f>'Rozpočet 2023 pracovni material'!G62</f>
        <v>8200000</v>
      </c>
      <c r="E54" s="6"/>
      <c r="F54" s="6"/>
      <c r="G54" s="6"/>
      <c r="H54" s="6"/>
      <c r="I54" s="6"/>
    </row>
    <row r="55" spans="1:9" s="1" customFormat="1" ht="9.75">
      <c r="A55" s="13">
        <v>3613</v>
      </c>
      <c r="B55" s="13">
        <v>2119</v>
      </c>
      <c r="C55" s="96" t="s">
        <v>205</v>
      </c>
      <c r="D55" s="15">
        <f>'Rozpočet 2023 pracovni material'!G64</f>
        <v>550000</v>
      </c>
      <c r="E55" s="6"/>
      <c r="F55" s="6"/>
      <c r="G55" s="6"/>
      <c r="H55" s="6"/>
      <c r="I55" s="6"/>
    </row>
    <row r="56" spans="1:9" s="1" customFormat="1" ht="9.75">
      <c r="A56" s="13">
        <v>3613</v>
      </c>
      <c r="B56" s="13">
        <v>2132</v>
      </c>
      <c r="C56" s="96" t="s">
        <v>206</v>
      </c>
      <c r="D56" s="15">
        <f>'Rozpočet 2023 pracovni material'!G65</f>
        <v>703000</v>
      </c>
      <c r="E56" s="6"/>
      <c r="F56" s="6"/>
      <c r="G56" s="6"/>
      <c r="H56" s="6"/>
      <c r="I56" s="6"/>
    </row>
    <row r="57" spans="1:9" s="1" customFormat="1" ht="9.75">
      <c r="A57" s="13">
        <v>3613</v>
      </c>
      <c r="B57" s="13">
        <v>2132</v>
      </c>
      <c r="C57" s="96" t="s">
        <v>347</v>
      </c>
      <c r="D57" s="15">
        <f>'Rozpočet 2023 pracovni material'!G66</f>
        <v>3250000</v>
      </c>
      <c r="E57" s="6"/>
      <c r="F57" s="6"/>
      <c r="G57" s="6"/>
      <c r="H57" s="6"/>
      <c r="I57" s="6"/>
    </row>
    <row r="58" spans="1:9" s="1" customFormat="1" ht="9.75">
      <c r="A58" s="13"/>
      <c r="B58" s="13"/>
      <c r="C58" s="96"/>
      <c r="D58" s="15"/>
      <c r="E58" s="6"/>
      <c r="F58" s="6"/>
      <c r="G58" s="6"/>
      <c r="H58" s="6"/>
      <c r="I58" s="6"/>
    </row>
    <row r="59" spans="1:9" s="1" customFormat="1" ht="9.75">
      <c r="A59" s="13">
        <v>3632</v>
      </c>
      <c r="B59" s="13">
        <v>2111</v>
      </c>
      <c r="C59" s="96" t="s">
        <v>208</v>
      </c>
      <c r="D59" s="15">
        <f>'Rozpočet 2023 pracovni material'!G71</f>
        <v>50000</v>
      </c>
      <c r="E59" s="6"/>
      <c r="F59" s="6"/>
      <c r="G59" s="6"/>
      <c r="H59" s="6"/>
      <c r="I59" s="6"/>
    </row>
    <row r="60" spans="1:9" s="1" customFormat="1" ht="9.75">
      <c r="A60" s="13">
        <v>3639</v>
      </c>
      <c r="B60" s="14">
        <v>2119</v>
      </c>
      <c r="C60" s="96" t="s">
        <v>209</v>
      </c>
      <c r="D60" s="15">
        <f>'Rozpočet 2023 pracovni material'!G73</f>
        <v>30000</v>
      </c>
      <c r="E60" s="6"/>
      <c r="F60" s="6"/>
      <c r="G60" s="6"/>
      <c r="H60" s="6"/>
      <c r="I60" s="6"/>
    </row>
    <row r="61" spans="1:9" s="1" customFormat="1" ht="9.75">
      <c r="A61" s="13">
        <v>3639</v>
      </c>
      <c r="B61" s="13">
        <v>2131</v>
      </c>
      <c r="C61" s="96" t="s">
        <v>210</v>
      </c>
      <c r="D61" s="15">
        <f>'Rozpočet 2023 pracovni material'!G75</f>
        <v>300000</v>
      </c>
      <c r="E61" s="6"/>
      <c r="F61" s="6"/>
      <c r="G61" s="6"/>
      <c r="H61" s="6"/>
      <c r="I61" s="6"/>
    </row>
    <row r="62" spans="1:9" s="1" customFormat="1" ht="9.75">
      <c r="A62" s="13">
        <v>3639</v>
      </c>
      <c r="B62" s="13">
        <v>2132</v>
      </c>
      <c r="C62" s="96" t="s">
        <v>238</v>
      </c>
      <c r="D62" s="15">
        <f>'Rozpočet 2023 pracovni material'!G76</f>
        <v>57000</v>
      </c>
      <c r="E62" s="6"/>
      <c r="F62" s="6"/>
      <c r="G62" s="6"/>
      <c r="H62" s="6"/>
      <c r="I62" s="6"/>
    </row>
    <row r="63" spans="1:9" s="1" customFormat="1" ht="9.75">
      <c r="A63" s="13">
        <v>3639</v>
      </c>
      <c r="B63" s="13">
        <v>2324</v>
      </c>
      <c r="C63" s="96" t="s">
        <v>258</v>
      </c>
      <c r="D63" s="15">
        <f>'Rozpočet 2023 pracovni material'!G77</f>
        <v>10000</v>
      </c>
      <c r="E63" s="6"/>
      <c r="F63" s="6"/>
      <c r="G63" s="6"/>
      <c r="H63" s="6"/>
      <c r="I63" s="6"/>
    </row>
    <row r="64" spans="1:9" s="1" customFormat="1" ht="9.75">
      <c r="A64" s="13"/>
      <c r="B64" s="13"/>
      <c r="C64" s="96"/>
      <c r="D64" s="15"/>
      <c r="E64" s="6"/>
      <c r="F64" s="6"/>
      <c r="G64" s="6"/>
      <c r="H64" s="6"/>
      <c r="I64" s="6"/>
    </row>
    <row r="65" spans="1:9" s="1" customFormat="1" ht="9.75">
      <c r="A65" s="13">
        <v>3725</v>
      </c>
      <c r="B65" s="13">
        <v>2324</v>
      </c>
      <c r="C65" s="96" t="s">
        <v>211</v>
      </c>
      <c r="D65" s="15">
        <f>'Rozpočet 2023 pracovni material'!G79</f>
        <v>1000000</v>
      </c>
      <c r="E65" s="6"/>
      <c r="F65" s="6"/>
      <c r="G65" s="6"/>
      <c r="H65" s="6"/>
      <c r="I65" s="6"/>
    </row>
    <row r="66" spans="1:9" s="1" customFormat="1" ht="9.75">
      <c r="A66" s="13"/>
      <c r="B66" s="13"/>
      <c r="C66" s="96"/>
      <c r="D66" s="15"/>
      <c r="E66" s="6"/>
      <c r="F66" s="6"/>
      <c r="G66" s="6"/>
      <c r="H66" s="6"/>
      <c r="I66" s="6"/>
    </row>
    <row r="67" spans="1:9" s="1" customFormat="1" ht="9.75">
      <c r="A67" s="13">
        <v>4350</v>
      </c>
      <c r="B67" s="13">
        <v>2122</v>
      </c>
      <c r="C67" s="96" t="s">
        <v>235</v>
      </c>
      <c r="D67" s="15">
        <f>'Rozpočet 2023 pracovni material'!G83</f>
        <v>109408</v>
      </c>
      <c r="E67" s="6"/>
      <c r="F67" s="6"/>
      <c r="G67" s="6"/>
      <c r="H67" s="6"/>
      <c r="I67" s="6"/>
    </row>
    <row r="68" spans="1:9" s="1" customFormat="1" ht="9.75">
      <c r="A68" s="13"/>
      <c r="B68" s="13"/>
      <c r="C68" s="96"/>
      <c r="D68" s="15"/>
      <c r="E68" s="6"/>
      <c r="F68" s="6"/>
      <c r="G68" s="6"/>
      <c r="H68" s="6"/>
      <c r="I68" s="6"/>
    </row>
    <row r="69" spans="1:9" s="1" customFormat="1" ht="9.75">
      <c r="A69" s="13">
        <v>5311</v>
      </c>
      <c r="B69" s="13">
        <v>2212</v>
      </c>
      <c r="C69" s="96" t="s">
        <v>259</v>
      </c>
      <c r="D69" s="15">
        <f>'Rozpočet 2023 pracovni material'!G86</f>
        <v>5000</v>
      </c>
      <c r="E69" s="6"/>
      <c r="F69" s="6"/>
      <c r="G69" s="6"/>
      <c r="H69" s="6"/>
      <c r="I69" s="6"/>
    </row>
    <row r="70" spans="1:9" s="1" customFormat="1" ht="9.75">
      <c r="A70" s="13"/>
      <c r="B70" s="13"/>
      <c r="C70" s="96"/>
      <c r="D70" s="15"/>
      <c r="E70" s="6"/>
      <c r="F70" s="6"/>
      <c r="G70" s="6"/>
      <c r="H70" s="6"/>
      <c r="I70" s="6"/>
    </row>
    <row r="71" spans="1:9" s="1" customFormat="1" ht="9.75">
      <c r="A71" s="13">
        <v>6171</v>
      </c>
      <c r="B71" s="13">
        <v>2111</v>
      </c>
      <c r="C71" s="96" t="s">
        <v>213</v>
      </c>
      <c r="D71" s="15">
        <f>'Rozpočet 2023 pracovni material'!G88</f>
        <v>2000</v>
      </c>
      <c r="E71" s="6"/>
      <c r="F71" s="6"/>
      <c r="G71" s="6"/>
      <c r="H71" s="6"/>
      <c r="I71" s="6"/>
    </row>
    <row r="72" spans="1:9" s="1" customFormat="1" ht="9.75">
      <c r="A72" s="13">
        <v>6171</v>
      </c>
      <c r="B72" s="13">
        <v>2324</v>
      </c>
      <c r="C72" s="96" t="s">
        <v>349</v>
      </c>
      <c r="D72" s="15">
        <f>'Rozpočet 2023 pracovni material'!G90</f>
        <v>50000</v>
      </c>
      <c r="E72" s="6"/>
      <c r="F72" s="6"/>
      <c r="G72" s="6"/>
      <c r="H72" s="6"/>
      <c r="I72" s="6"/>
    </row>
    <row r="73" spans="1:9" s="1" customFormat="1" ht="9.75">
      <c r="A73" s="13">
        <v>6171</v>
      </c>
      <c r="B73" s="13">
        <v>2329</v>
      </c>
      <c r="C73" s="96" t="s">
        <v>214</v>
      </c>
      <c r="D73" s="15">
        <f>'Rozpočet 2023 pracovni material'!G91</f>
        <v>2000</v>
      </c>
      <c r="E73" s="6"/>
      <c r="F73" s="6"/>
      <c r="G73" s="6"/>
      <c r="H73" s="6"/>
      <c r="I73" s="6"/>
    </row>
    <row r="74" spans="1:9" s="1" customFormat="1" ht="9.75">
      <c r="A74" s="13"/>
      <c r="B74" s="13"/>
      <c r="C74" s="96"/>
      <c r="D74" s="15"/>
      <c r="E74" s="6"/>
      <c r="F74" s="6"/>
      <c r="G74" s="6"/>
      <c r="H74" s="6"/>
      <c r="I74" s="6"/>
    </row>
    <row r="75" spans="1:9" s="1" customFormat="1" ht="9.75">
      <c r="A75" s="13">
        <v>6310</v>
      </c>
      <c r="B75" s="13">
        <v>2141</v>
      </c>
      <c r="C75" s="96" t="s">
        <v>215</v>
      </c>
      <c r="D75" s="15">
        <f>'Rozpočet 2023 pracovni material'!G93</f>
        <v>1500</v>
      </c>
      <c r="E75" s="6"/>
      <c r="F75" s="6"/>
      <c r="G75" s="6"/>
      <c r="H75" s="6"/>
      <c r="I75" s="6"/>
    </row>
    <row r="76" spans="1:9" s="1" customFormat="1" ht="9.75">
      <c r="A76" s="13">
        <v>6320</v>
      </c>
      <c r="B76" s="13">
        <v>2324</v>
      </c>
      <c r="C76" s="96" t="s">
        <v>260</v>
      </c>
      <c r="D76" s="15">
        <f>'Rozpočet 2023 pracovni material'!G94</f>
        <v>37000</v>
      </c>
      <c r="E76" s="6"/>
      <c r="F76" s="6"/>
      <c r="G76" s="6"/>
      <c r="H76" s="6"/>
      <c r="I76" s="6"/>
    </row>
    <row r="77" spans="1:4" ht="9.75">
      <c r="A77" s="13"/>
      <c r="B77" s="13"/>
      <c r="C77" s="13"/>
      <c r="D77" s="15"/>
    </row>
    <row r="78" spans="1:4" ht="9.75">
      <c r="A78" s="11" t="s">
        <v>8</v>
      </c>
      <c r="B78" s="4"/>
      <c r="C78" s="4"/>
      <c r="D78" s="87">
        <f>SUM(D79:D86)</f>
        <v>10300000</v>
      </c>
    </row>
    <row r="79" spans="1:4" ht="9.75">
      <c r="A79" s="11"/>
      <c r="B79" s="4"/>
      <c r="C79" s="4"/>
      <c r="D79" s="87"/>
    </row>
    <row r="80" spans="1:9" s="1" customFormat="1" ht="9.75">
      <c r="A80" s="13">
        <v>2310</v>
      </c>
      <c r="B80" s="13">
        <v>3122</v>
      </c>
      <c r="C80" s="96" t="s">
        <v>357</v>
      </c>
      <c r="D80" s="15">
        <f>'Rozpočet 2023 pracovni material'!G108</f>
        <v>800000</v>
      </c>
      <c r="E80" s="6"/>
      <c r="F80" s="6"/>
      <c r="G80" s="6"/>
      <c r="H80" s="6"/>
      <c r="I80" s="6"/>
    </row>
    <row r="81" spans="1:9" s="1" customFormat="1" ht="9.75">
      <c r="A81" s="13"/>
      <c r="B81" s="13"/>
      <c r="C81" s="96"/>
      <c r="D81" s="15"/>
      <c r="E81" s="6"/>
      <c r="F81" s="6"/>
      <c r="G81" s="6"/>
      <c r="H81" s="6"/>
      <c r="I81" s="6"/>
    </row>
    <row r="82" spans="1:9" s="1" customFormat="1" ht="9.75">
      <c r="A82" s="13">
        <v>3613</v>
      </c>
      <c r="B82" s="13">
        <v>3112</v>
      </c>
      <c r="C82" s="96" t="s">
        <v>261</v>
      </c>
      <c r="D82" s="15">
        <f>'Rozpočet 2023 pracovni material'!G111</f>
        <v>0</v>
      </c>
      <c r="E82" s="6"/>
      <c r="F82" s="6"/>
      <c r="G82" s="6"/>
      <c r="H82" s="6"/>
      <c r="I82" s="6"/>
    </row>
    <row r="83" spans="1:9" s="1" customFormat="1" ht="9.75">
      <c r="A83" s="13"/>
      <c r="B83" s="13"/>
      <c r="C83" s="96"/>
      <c r="D83" s="15"/>
      <c r="E83" s="6"/>
      <c r="F83" s="6"/>
      <c r="G83" s="6"/>
      <c r="H83" s="6"/>
      <c r="I83" s="6"/>
    </row>
    <row r="84" spans="1:9" s="1" customFormat="1" ht="9.75">
      <c r="A84" s="13">
        <v>3639</v>
      </c>
      <c r="B84" s="13">
        <v>3111</v>
      </c>
      <c r="C84" s="96" t="s">
        <v>216</v>
      </c>
      <c r="D84" s="15">
        <f>'Rozpočet 2023 pracovni material'!G114</f>
        <v>6500000</v>
      </c>
      <c r="E84" s="6"/>
      <c r="F84" s="6"/>
      <c r="G84" s="6"/>
      <c r="H84" s="6"/>
      <c r="I84" s="6"/>
    </row>
    <row r="85" spans="1:9" s="1" customFormat="1" ht="9.75">
      <c r="A85" s="13"/>
      <c r="B85" s="13"/>
      <c r="C85" s="96" t="s">
        <v>428</v>
      </c>
      <c r="D85" s="15">
        <f>'Rozpočet 2023 pracovni material'!G115</f>
        <v>3000000</v>
      </c>
      <c r="E85" s="6"/>
      <c r="F85" s="6"/>
      <c r="G85" s="6"/>
      <c r="H85" s="6"/>
      <c r="I85" s="6"/>
    </row>
    <row r="86" spans="1:9" s="1" customFormat="1" ht="9.75">
      <c r="A86" s="13"/>
      <c r="B86" s="13"/>
      <c r="C86" s="13"/>
      <c r="D86" s="15"/>
      <c r="E86" s="6"/>
      <c r="F86" s="6"/>
      <c r="G86" s="6"/>
      <c r="H86" s="6"/>
      <c r="I86" s="6"/>
    </row>
    <row r="87" spans="1:9" s="1" customFormat="1" ht="9.75">
      <c r="A87" s="11" t="s">
        <v>12</v>
      </c>
      <c r="B87" s="11"/>
      <c r="C87" s="11"/>
      <c r="D87" s="87">
        <f>SUM(D89:D103)</f>
        <v>24631255</v>
      </c>
      <c r="E87" s="6"/>
      <c r="F87" s="6"/>
      <c r="G87" s="6"/>
      <c r="H87" s="6"/>
      <c r="I87" s="6"/>
    </row>
    <row r="88" spans="1:9" s="1" customFormat="1" ht="9.75">
      <c r="A88" s="11"/>
      <c r="B88" s="11"/>
      <c r="C88" s="11"/>
      <c r="D88" s="87"/>
      <c r="E88" s="6"/>
      <c r="F88" s="6"/>
      <c r="G88" s="6"/>
      <c r="H88" s="6"/>
      <c r="I88" s="6"/>
    </row>
    <row r="89" spans="1:9" s="1" customFormat="1" ht="9.75">
      <c r="A89" s="13"/>
      <c r="B89" s="13">
        <v>4112</v>
      </c>
      <c r="C89" s="13" t="s">
        <v>218</v>
      </c>
      <c r="D89" s="15">
        <f>'Rozpočet 2023 pracovni material'!G128</f>
        <v>4787000</v>
      </c>
      <c r="E89" s="6"/>
      <c r="F89" s="6"/>
      <c r="G89" s="6"/>
      <c r="H89" s="6"/>
      <c r="I89" s="6"/>
    </row>
    <row r="90" spans="1:9" s="1" customFormat="1" ht="9.75">
      <c r="A90" s="13"/>
      <c r="B90" s="13"/>
      <c r="C90" s="13"/>
      <c r="D90" s="15"/>
      <c r="E90" s="6"/>
      <c r="F90" s="6"/>
      <c r="G90" s="6"/>
      <c r="H90" s="6"/>
      <c r="I90" s="6"/>
    </row>
    <row r="91" spans="1:9" s="1" customFormat="1" ht="9.75">
      <c r="A91" s="13"/>
      <c r="B91" s="13"/>
      <c r="C91" s="68" t="s">
        <v>159</v>
      </c>
      <c r="D91" s="15"/>
      <c r="E91" s="6"/>
      <c r="F91" s="6"/>
      <c r="G91" s="6"/>
      <c r="H91" s="6"/>
      <c r="I91" s="6"/>
    </row>
    <row r="92" spans="1:9" s="1" customFormat="1" ht="9.75">
      <c r="A92" s="13"/>
      <c r="B92" s="68">
        <v>4116</v>
      </c>
      <c r="C92" s="6" t="s">
        <v>295</v>
      </c>
      <c r="D92" s="15">
        <f>'Rozpočet 2023 pracovni material'!G133</f>
        <v>0</v>
      </c>
      <c r="E92" s="6"/>
      <c r="F92" s="6"/>
      <c r="G92" s="6"/>
      <c r="H92" s="6"/>
      <c r="I92" s="6"/>
    </row>
    <row r="93" spans="1:9" s="1" customFormat="1" ht="9.75">
      <c r="A93" s="13"/>
      <c r="B93" s="68">
        <v>4116</v>
      </c>
      <c r="C93" s="6" t="s">
        <v>296</v>
      </c>
      <c r="D93" s="15">
        <f>'Rozpočet 2023 pracovni material'!G134</f>
        <v>0</v>
      </c>
      <c r="E93" s="6"/>
      <c r="F93" s="6"/>
      <c r="G93" s="6"/>
      <c r="H93" s="6"/>
      <c r="I93" s="6"/>
    </row>
    <row r="94" spans="1:9" s="1" customFormat="1" ht="9.75">
      <c r="A94" s="13"/>
      <c r="B94" s="68">
        <v>4116</v>
      </c>
      <c r="C94" s="7" t="s">
        <v>431</v>
      </c>
      <c r="D94" s="15">
        <f>'Rozpočet 2023 pracovni material'!G135</f>
        <v>87920.34</v>
      </c>
      <c r="E94" s="6"/>
      <c r="F94" s="6"/>
      <c r="G94" s="6"/>
      <c r="H94" s="6"/>
      <c r="I94" s="6"/>
    </row>
    <row r="95" spans="1:9" s="1" customFormat="1" ht="9.75">
      <c r="A95" s="13"/>
      <c r="B95" s="68">
        <v>4116</v>
      </c>
      <c r="C95" s="7" t="s">
        <v>439</v>
      </c>
      <c r="D95" s="15">
        <f>'Rozpočet 2023 pracovni material'!G136</f>
        <v>0</v>
      </c>
      <c r="E95" s="6"/>
      <c r="F95" s="6"/>
      <c r="G95" s="6"/>
      <c r="H95" s="6"/>
      <c r="I95" s="6"/>
    </row>
    <row r="96" spans="1:4" ht="9.75">
      <c r="A96" s="13"/>
      <c r="B96" s="13"/>
      <c r="C96" s="68"/>
      <c r="D96" s="15"/>
    </row>
    <row r="97" spans="1:4" ht="9.75">
      <c r="A97" s="13"/>
      <c r="B97" s="68"/>
      <c r="C97" s="68" t="s">
        <v>162</v>
      </c>
      <c r="D97" s="15"/>
    </row>
    <row r="98" spans="1:4" ht="9.75">
      <c r="A98" s="13"/>
      <c r="B98" s="68">
        <v>4216</v>
      </c>
      <c r="C98" s="6" t="s">
        <v>295</v>
      </c>
      <c r="D98" s="15">
        <f>'Rozpočet 2023 pracovni material'!G158</f>
        <v>0</v>
      </c>
    </row>
    <row r="99" spans="1:4" ht="9.75">
      <c r="A99" s="13"/>
      <c r="B99" s="68">
        <v>4216</v>
      </c>
      <c r="C99" s="6" t="s">
        <v>296</v>
      </c>
      <c r="D99" s="15">
        <f>'Rozpočet 2023 pracovni material'!G159</f>
        <v>0</v>
      </c>
    </row>
    <row r="100" spans="1:4" ht="9.75">
      <c r="A100" s="13"/>
      <c r="B100" s="68">
        <v>4216</v>
      </c>
      <c r="C100" s="6" t="s">
        <v>429</v>
      </c>
      <c r="D100" s="15">
        <f>'Rozpočet 2023 pracovni material'!G162</f>
        <v>7474255</v>
      </c>
    </row>
    <row r="101" spans="1:4" ht="9.75">
      <c r="A101" s="13"/>
      <c r="B101" s="68">
        <v>4216</v>
      </c>
      <c r="C101" s="7" t="s">
        <v>431</v>
      </c>
      <c r="D101" s="15">
        <f>'Rozpočet 2023 pracovni material'!G163</f>
        <v>4282079.66</v>
      </c>
    </row>
    <row r="102" spans="1:4" ht="9.75">
      <c r="A102" s="13"/>
      <c r="B102" s="68">
        <v>4216</v>
      </c>
      <c r="C102" s="7" t="s">
        <v>439</v>
      </c>
      <c r="D102" s="15">
        <f>'Rozpočet 2023 pracovni material'!G164</f>
        <v>8000000</v>
      </c>
    </row>
    <row r="103" ht="9.75">
      <c r="D103" s="15"/>
    </row>
    <row r="104" spans="1:4" ht="12.75">
      <c r="A104" s="61" t="s">
        <v>9</v>
      </c>
      <c r="B104" s="62"/>
      <c r="C104" s="62"/>
      <c r="D104" s="78">
        <f>D10+D29+D78+D87</f>
        <v>178490189.24</v>
      </c>
    </row>
    <row r="105" spans="1:4" ht="9.75">
      <c r="A105" s="6"/>
      <c r="D105" s="15"/>
    </row>
    <row r="106" spans="1:4" ht="9.75">
      <c r="A106" s="6"/>
      <c r="D106" s="15"/>
    </row>
    <row r="107" spans="1:4" ht="9.75">
      <c r="A107" s="11" t="s">
        <v>10</v>
      </c>
      <c r="B107" s="4"/>
      <c r="C107" s="4"/>
      <c r="D107" s="87">
        <f>SUM(D108:D124)</f>
        <v>2573356</v>
      </c>
    </row>
    <row r="108" ht="9.75">
      <c r="D108" s="15"/>
    </row>
    <row r="109" spans="2:4" ht="11.25" customHeight="1">
      <c r="B109" s="13">
        <v>8115</v>
      </c>
      <c r="C109" s="13" t="s">
        <v>219</v>
      </c>
      <c r="D109" s="15">
        <f>'Rozpočet 2023 pracovni material'!G177</f>
        <v>11000000</v>
      </c>
    </row>
    <row r="110" spans="2:4" ht="11.25" customHeight="1">
      <c r="B110" s="13"/>
      <c r="C110" s="13" t="s">
        <v>468</v>
      </c>
      <c r="D110" s="15"/>
    </row>
    <row r="111" spans="2:4" ht="11.25" customHeight="1">
      <c r="B111" s="13"/>
      <c r="C111" s="13"/>
      <c r="D111" s="15"/>
    </row>
    <row r="112" spans="2:4" ht="11.25" customHeight="1">
      <c r="B112" s="13">
        <v>8123</v>
      </c>
      <c r="C112" s="13" t="s">
        <v>278</v>
      </c>
      <c r="D112" s="15"/>
    </row>
    <row r="113" spans="2:4" ht="12" customHeight="1">
      <c r="B113" s="13"/>
      <c r="C113" s="13" t="s">
        <v>432</v>
      </c>
      <c r="D113" s="15">
        <f>'Rozpočet 2023 pracovni material'!G184</f>
        <v>14500000</v>
      </c>
    </row>
    <row r="114" spans="2:4" ht="12" customHeight="1">
      <c r="B114" s="13"/>
      <c r="C114" s="13"/>
      <c r="D114" s="15"/>
    </row>
    <row r="115" spans="2:4" ht="11.25" customHeight="1">
      <c r="B115" s="13">
        <v>8124</v>
      </c>
      <c r="C115" s="13" t="s">
        <v>107</v>
      </c>
      <c r="D115" s="15"/>
    </row>
    <row r="116" spans="2:4" ht="9.75">
      <c r="B116" s="13"/>
      <c r="C116" s="13" t="s">
        <v>82</v>
      </c>
      <c r="D116" s="15">
        <f>'Rozpočet 2023 pracovni material'!G187</f>
        <v>-1062168</v>
      </c>
    </row>
    <row r="117" spans="2:4" ht="9.75">
      <c r="B117" s="13"/>
      <c r="C117" s="13" t="s">
        <v>163</v>
      </c>
      <c r="D117" s="15">
        <f>'Rozpočet 2023 pracovni material'!G188</f>
        <v>-1800000</v>
      </c>
    </row>
    <row r="118" spans="2:4" ht="9.75">
      <c r="B118" s="13"/>
      <c r="C118" s="13" t="s">
        <v>177</v>
      </c>
      <c r="D118" s="15">
        <f>'Rozpočet 2023 pracovni material'!G190</f>
        <v>-3300000</v>
      </c>
    </row>
    <row r="119" spans="2:4" ht="9.75">
      <c r="B119" s="13"/>
      <c r="C119" s="13" t="s">
        <v>180</v>
      </c>
      <c r="D119" s="15">
        <f>'Rozpočet 2023 pracovni material'!G191</f>
        <v>-5000000</v>
      </c>
    </row>
    <row r="120" spans="2:4" ht="9.75">
      <c r="B120" s="13"/>
      <c r="C120" s="13" t="s">
        <v>242</v>
      </c>
      <c r="D120" s="15">
        <f>'Rozpočet 2023 pracovni material'!G192</f>
        <v>-1020000</v>
      </c>
    </row>
    <row r="121" spans="2:4" ht="9.75">
      <c r="B121" s="13"/>
      <c r="C121" s="13" t="s">
        <v>377</v>
      </c>
      <c r="D121" s="15">
        <f>'Rozpočet 2023 pracovni material'!G193</f>
        <v>-1500000</v>
      </c>
    </row>
    <row r="122" spans="2:4" ht="9.75">
      <c r="B122" s="13"/>
      <c r="C122" s="13" t="s">
        <v>469</v>
      </c>
      <c r="D122" s="15">
        <f>'Rozpočet 2023 pracovni material'!G194</f>
        <v>0</v>
      </c>
    </row>
    <row r="123" spans="2:4" ht="9.75">
      <c r="B123" s="13"/>
      <c r="C123" s="13" t="s">
        <v>470</v>
      </c>
      <c r="D123" s="15">
        <f>'Rozpočet 2023 pracovni material'!G195</f>
        <v>-9244476</v>
      </c>
    </row>
    <row r="124" spans="2:4" ht="9.75">
      <c r="B124" s="13"/>
      <c r="C124" s="13"/>
      <c r="D124" s="15"/>
    </row>
    <row r="125" spans="1:4" ht="9.75">
      <c r="A125" s="27"/>
      <c r="B125" s="28"/>
      <c r="C125" s="28"/>
      <c r="D125" s="64"/>
    </row>
    <row r="126" spans="1:4" ht="12">
      <c r="A126" s="65" t="s">
        <v>11</v>
      </c>
      <c r="B126" s="62"/>
      <c r="C126" s="62"/>
      <c r="D126" s="78">
        <f>D104+D107</f>
        <v>181063545.24</v>
      </c>
    </row>
    <row r="127" spans="1:4" ht="9.75">
      <c r="A127" s="27"/>
      <c r="B127" s="28"/>
      <c r="C127" s="28"/>
      <c r="D127" s="64"/>
    </row>
    <row r="128" spans="1:4" s="7" customFormat="1" ht="9.75">
      <c r="A128" s="24"/>
      <c r="D128" s="15"/>
    </row>
    <row r="129" ht="9.75">
      <c r="D129" s="15"/>
    </row>
    <row r="130" spans="1:4" ht="12.75">
      <c r="A130" s="12" t="s">
        <v>16</v>
      </c>
      <c r="B130" s="4"/>
      <c r="C130" s="4"/>
      <c r="D130" s="15"/>
    </row>
    <row r="131" spans="1:4" ht="9.75">
      <c r="A131" s="5" t="s">
        <v>78</v>
      </c>
      <c r="B131" s="5" t="s">
        <v>0</v>
      </c>
      <c r="D131" s="15"/>
    </row>
    <row r="132" spans="1:4" ht="9.75">
      <c r="A132" s="21"/>
      <c r="B132" s="5"/>
      <c r="D132" s="15"/>
    </row>
    <row r="133" spans="1:4" ht="9.75">
      <c r="A133" s="68"/>
      <c r="B133" s="68"/>
      <c r="C133" s="81" t="s">
        <v>27</v>
      </c>
      <c r="D133" s="86">
        <f>SUM(D134:D135)</f>
        <v>167000</v>
      </c>
    </row>
    <row r="134" spans="1:4" ht="9.75">
      <c r="A134" s="68">
        <v>0</v>
      </c>
      <c r="B134" s="68">
        <v>1014</v>
      </c>
      <c r="C134" s="68" t="s">
        <v>28</v>
      </c>
      <c r="D134" s="15">
        <f>'Rozpočet 2023 pracovni material'!G208</f>
        <v>150000</v>
      </c>
    </row>
    <row r="135" spans="1:4" ht="9.75">
      <c r="A135" s="68">
        <v>8009</v>
      </c>
      <c r="B135" s="68">
        <v>1032</v>
      </c>
      <c r="C135" s="68" t="s">
        <v>29</v>
      </c>
      <c r="D135" s="15">
        <f>'Rozpočet 2023 pracovni material'!G209</f>
        <v>17000</v>
      </c>
    </row>
    <row r="136" spans="1:4" ht="9.75">
      <c r="A136" s="68"/>
      <c r="B136" s="68"/>
      <c r="C136" s="68"/>
      <c r="D136" s="15"/>
    </row>
    <row r="137" spans="1:4" ht="9.75">
      <c r="A137" s="68"/>
      <c r="B137" s="68"/>
      <c r="C137" s="81" t="s">
        <v>30</v>
      </c>
      <c r="D137" s="86">
        <f>SUM(D138:D139)</f>
        <v>4800000</v>
      </c>
    </row>
    <row r="138" spans="1:4" ht="9.75">
      <c r="A138" s="68">
        <v>10</v>
      </c>
      <c r="B138" s="68">
        <v>2212</v>
      </c>
      <c r="C138" s="68" t="s">
        <v>76</v>
      </c>
      <c r="D138" s="15">
        <f>'Rozpočet 2023 pracovni material'!G212</f>
        <v>4500000</v>
      </c>
    </row>
    <row r="139" spans="1:4" ht="9.75">
      <c r="A139" s="68">
        <v>0</v>
      </c>
      <c r="B139" s="68">
        <v>2292</v>
      </c>
      <c r="C139" s="68" t="s">
        <v>109</v>
      </c>
      <c r="D139" s="15">
        <f>'Rozpočet 2023 pracovni material'!G213</f>
        <v>300000</v>
      </c>
    </row>
    <row r="140" spans="1:4" ht="9.75">
      <c r="A140" s="68"/>
      <c r="B140" s="68"/>
      <c r="C140" s="68"/>
      <c r="D140" s="15"/>
    </row>
    <row r="141" spans="1:4" ht="9.75">
      <c r="A141" s="68"/>
      <c r="B141" s="68"/>
      <c r="C141" s="81" t="s">
        <v>31</v>
      </c>
      <c r="D141" s="86">
        <f>SUM(D142:D145)</f>
        <v>648000</v>
      </c>
    </row>
    <row r="142" spans="1:4" ht="9.75">
      <c r="A142" s="68">
        <v>20</v>
      </c>
      <c r="B142" s="68">
        <v>2310</v>
      </c>
      <c r="C142" s="68" t="s">
        <v>32</v>
      </c>
      <c r="D142" s="15">
        <f>'Rozpočet 2023 pracovni material'!G216</f>
        <v>30000</v>
      </c>
    </row>
    <row r="143" spans="1:5" ht="9.75">
      <c r="A143" s="68">
        <v>0</v>
      </c>
      <c r="B143" s="68">
        <v>2310</v>
      </c>
      <c r="C143" s="68" t="s">
        <v>110</v>
      </c>
      <c r="D143" s="15">
        <f>'Rozpočet 2023 pracovni material'!G217</f>
        <v>516700</v>
      </c>
      <c r="E143" s="5"/>
    </row>
    <row r="144" spans="1:4" ht="9.75">
      <c r="A144" s="68">
        <v>0</v>
      </c>
      <c r="B144" s="68">
        <v>2310</v>
      </c>
      <c r="C144" s="68" t="s">
        <v>111</v>
      </c>
      <c r="D144" s="15">
        <f>'Rozpočet 2023 pracovni material'!G218</f>
        <v>1300</v>
      </c>
    </row>
    <row r="145" spans="1:4" ht="9.75">
      <c r="A145" s="68">
        <v>21</v>
      </c>
      <c r="B145" s="68">
        <v>2321</v>
      </c>
      <c r="C145" s="68" t="s">
        <v>112</v>
      </c>
      <c r="D145" s="15">
        <f>'Rozpočet 2023 pracovni material'!G219</f>
        <v>100000</v>
      </c>
    </row>
    <row r="146" spans="1:4" ht="9.75">
      <c r="A146" s="68"/>
      <c r="B146" s="68"/>
      <c r="C146" s="68"/>
      <c r="D146" s="15"/>
    </row>
    <row r="147" spans="1:4" ht="9.75">
      <c r="A147" s="68"/>
      <c r="B147" s="68"/>
      <c r="C147" s="81" t="s">
        <v>33</v>
      </c>
      <c r="D147" s="86">
        <f>SUM(D149:D179)</f>
        <v>15957597.24</v>
      </c>
    </row>
    <row r="148" spans="1:4" ht="9.75">
      <c r="A148" s="68" t="s">
        <v>113</v>
      </c>
      <c r="B148" s="68"/>
      <c r="C148" s="81"/>
      <c r="D148" s="87"/>
    </row>
    <row r="149" spans="1:4" ht="9.75">
      <c r="A149" s="68">
        <v>1</v>
      </c>
      <c r="B149" s="68">
        <v>3111</v>
      </c>
      <c r="C149" s="68" t="s">
        <v>53</v>
      </c>
      <c r="D149" s="15">
        <f>'Rozpočet 2023 pracovni material'!G223</f>
        <v>2319000</v>
      </c>
    </row>
    <row r="150" spans="1:4" ht="9.75">
      <c r="A150" s="68"/>
      <c r="B150" s="68"/>
      <c r="C150" s="68" t="str">
        <f>'Rozpočet 2023 pracovni material'!C224</f>
        <v>    - z toho mzdové a ostat.osobní výdaje 170 tis.</v>
      </c>
      <c r="D150" s="15"/>
    </row>
    <row r="151" spans="1:4" ht="9.75">
      <c r="A151" s="68"/>
      <c r="B151" s="68"/>
      <c r="C151" s="68" t="s">
        <v>54</v>
      </c>
      <c r="D151" s="15">
        <f>'Rozpočet 2023 pracovni material'!G225</f>
        <v>7980</v>
      </c>
    </row>
    <row r="152" spans="1:4" ht="9.75">
      <c r="A152" s="68"/>
      <c r="B152" s="68"/>
      <c r="C152" s="68" t="s">
        <v>220</v>
      </c>
      <c r="D152" s="15">
        <f>'Rozpočet 2023 pracovni material'!G226</f>
        <v>32500</v>
      </c>
    </row>
    <row r="153" spans="1:4" ht="9.75">
      <c r="A153" s="68"/>
      <c r="B153" s="68"/>
      <c r="C153" s="68"/>
      <c r="D153" s="15"/>
    </row>
    <row r="154" spans="1:4" ht="9.75">
      <c r="A154" s="68" t="s">
        <v>114</v>
      </c>
      <c r="B154" s="68"/>
      <c r="C154" s="68"/>
      <c r="D154" s="15"/>
    </row>
    <row r="155" spans="1:4" ht="9.75">
      <c r="A155" s="68">
        <v>2</v>
      </c>
      <c r="B155" s="68">
        <v>3111</v>
      </c>
      <c r="C155" s="68" t="s">
        <v>55</v>
      </c>
      <c r="D155" s="15">
        <f>'Rozpočet 2023 pracovni material'!G230</f>
        <v>1682000</v>
      </c>
    </row>
    <row r="156" spans="1:4" ht="9.75">
      <c r="A156" s="68"/>
      <c r="B156" s="68"/>
      <c r="C156" s="68" t="str">
        <f>'Rozpočet 2023 pracovni material'!C231</f>
        <v>    - z toho mzdové a ostat.osobní výdaje 32,4 tis.</v>
      </c>
      <c r="D156" s="15"/>
    </row>
    <row r="157" spans="1:4" ht="9.75">
      <c r="A157" s="68"/>
      <c r="B157" s="68"/>
      <c r="C157" s="68" t="s">
        <v>56</v>
      </c>
      <c r="D157" s="15">
        <f>'Rozpočet 2023 pracovni material'!G232</f>
        <v>136112</v>
      </c>
    </row>
    <row r="158" spans="1:4" ht="9.75">
      <c r="A158" s="68"/>
      <c r="B158" s="68"/>
      <c r="C158" s="68" t="s">
        <v>560</v>
      </c>
      <c r="D158" s="15">
        <f>'Rozpočet 2023 pracovni material'!G233</f>
        <v>0</v>
      </c>
    </row>
    <row r="159" spans="1:4" ht="9.75">
      <c r="A159" s="68"/>
      <c r="B159" s="68"/>
      <c r="C159" s="68" t="s">
        <v>221</v>
      </c>
      <c r="D159" s="15">
        <f>'Rozpočet 2023 pracovni material'!G234</f>
        <v>32500</v>
      </c>
    </row>
    <row r="160" spans="1:4" ht="9.75">
      <c r="A160" s="68"/>
      <c r="B160" s="68"/>
      <c r="C160" s="13"/>
      <c r="D160" s="15"/>
    </row>
    <row r="161" spans="1:4" ht="9.75">
      <c r="A161" s="68" t="s">
        <v>48</v>
      </c>
      <c r="B161" s="68"/>
      <c r="C161" s="68"/>
      <c r="D161" s="15"/>
    </row>
    <row r="162" spans="1:4" ht="9.75">
      <c r="A162" s="68">
        <v>51</v>
      </c>
      <c r="B162" s="68">
        <v>3113</v>
      </c>
      <c r="C162" s="68" t="s">
        <v>165</v>
      </c>
      <c r="D162" s="15">
        <f>'Rozpočet 2023 pracovni material'!G239</f>
        <v>7300000</v>
      </c>
    </row>
    <row r="163" spans="1:4" ht="9.75">
      <c r="A163" s="68"/>
      <c r="B163" s="68"/>
      <c r="C163" s="68" t="str">
        <f>'Rozpočet 2023 pracovni material'!C240</f>
        <v>    - z toho mzdové a ostat.osobní výdaje 100 tis.</v>
      </c>
      <c r="D163" s="15"/>
    </row>
    <row r="164" spans="1:4" ht="9.75">
      <c r="A164" s="68"/>
      <c r="B164" s="68"/>
      <c r="C164" s="68" t="s">
        <v>166</v>
      </c>
      <c r="D164" s="15">
        <f>'Rozpočet 2023 pracovni material'!G241</f>
        <v>41986.9</v>
      </c>
    </row>
    <row r="165" spans="1:4" ht="9.75">
      <c r="A165" s="68"/>
      <c r="B165" s="68"/>
      <c r="C165" s="13"/>
      <c r="D165" s="15"/>
    </row>
    <row r="166" spans="1:4" ht="9.75">
      <c r="A166" s="68" t="s">
        <v>331</v>
      </c>
      <c r="B166" s="68"/>
      <c r="C166" s="68"/>
      <c r="D166" s="15"/>
    </row>
    <row r="167" spans="1:4" ht="9.75">
      <c r="A167" s="68">
        <v>52</v>
      </c>
      <c r="B167" s="68">
        <v>3114</v>
      </c>
      <c r="C167" s="68" t="s">
        <v>332</v>
      </c>
      <c r="D167" s="15">
        <f>'Rozpočet 2023 pracovni material'!G245</f>
        <v>1671331</v>
      </c>
    </row>
    <row r="168" spans="1:4" ht="9.75">
      <c r="A168" s="68"/>
      <c r="B168" s="68"/>
      <c r="C168" s="68" t="str">
        <f>'Rozpočet 2023 pracovni material'!C246</f>
        <v>    - z toho mzdové a ostat.osobní výdaje 0,-</v>
      </c>
      <c r="D168" s="15"/>
    </row>
    <row r="169" spans="1:4" ht="9.75">
      <c r="A169" s="68"/>
      <c r="B169" s="68"/>
      <c r="C169" s="68" t="s">
        <v>333</v>
      </c>
      <c r="D169" s="15">
        <f>'Rozpočet 2023 pracovni material'!G247</f>
        <v>28669</v>
      </c>
    </row>
    <row r="170" spans="1:4" ht="9.75">
      <c r="A170" s="68"/>
      <c r="B170" s="68"/>
      <c r="C170" s="13"/>
      <c r="D170" s="15"/>
    </row>
    <row r="171" spans="1:4" ht="9.75">
      <c r="A171" s="68" t="s">
        <v>115</v>
      </c>
      <c r="B171" s="68"/>
      <c r="C171" s="68"/>
      <c r="D171" s="15"/>
    </row>
    <row r="172" spans="1:5" ht="9.75">
      <c r="A172" s="68">
        <v>55</v>
      </c>
      <c r="B172" s="68">
        <v>3122</v>
      </c>
      <c r="C172" s="68" t="s">
        <v>57</v>
      </c>
      <c r="D172" s="15">
        <f>'Rozpočet 2023 pracovni material'!G252</f>
        <v>2295000</v>
      </c>
      <c r="E172" s="7"/>
    </row>
    <row r="173" spans="1:5" ht="9.75">
      <c r="A173" s="68"/>
      <c r="B173" s="68"/>
      <c r="C173" s="68" t="str">
        <f>'Rozpočet 2023 pracovni material'!C253</f>
        <v>    - z toho mzdové a ostat.osobní výdaje 0,-</v>
      </c>
      <c r="D173" s="15"/>
      <c r="E173" s="7"/>
    </row>
    <row r="174" spans="1:5" ht="9.75">
      <c r="A174" s="68"/>
      <c r="B174" s="68"/>
      <c r="C174" s="68" t="s">
        <v>58</v>
      </c>
      <c r="D174" s="15">
        <f>'Rozpočet 2023 pracovni material'!G254</f>
        <v>37279</v>
      </c>
      <c r="E174" s="7"/>
    </row>
    <row r="175" spans="1:5" ht="9.75">
      <c r="A175" s="68"/>
      <c r="B175" s="68"/>
      <c r="C175" s="68"/>
      <c r="D175" s="15"/>
      <c r="E175" s="7"/>
    </row>
    <row r="176" spans="1:5" ht="9.75">
      <c r="A176" s="68" t="s">
        <v>116</v>
      </c>
      <c r="B176" s="68"/>
      <c r="C176" s="68"/>
      <c r="D176" s="15"/>
      <c r="E176" s="7"/>
    </row>
    <row r="177" spans="1:5" ht="9.75">
      <c r="A177" s="68">
        <v>54</v>
      </c>
      <c r="B177" s="68">
        <v>3231</v>
      </c>
      <c r="C177" s="68" t="s">
        <v>155</v>
      </c>
      <c r="D177" s="15">
        <f>'Rozpočet 2023 pracovni material'!G257</f>
        <v>350000</v>
      </c>
      <c r="E177" s="7"/>
    </row>
    <row r="178" spans="1:5" ht="9.75">
      <c r="A178" s="68"/>
      <c r="B178" s="68"/>
      <c r="C178" s="68" t="str">
        <f>'Rozpočet 2023 pracovni material'!C258</f>
        <v>    - z toho mzdové a ostat.osobní výdaje 40 tis.</v>
      </c>
      <c r="D178" s="15"/>
      <c r="E178" s="7"/>
    </row>
    <row r="179" spans="1:5" ht="9.75">
      <c r="A179" s="68"/>
      <c r="B179" s="68"/>
      <c r="C179" s="68" t="s">
        <v>59</v>
      </c>
      <c r="D179" s="15">
        <f>'Rozpočet 2023 pracovni material'!G259</f>
        <v>23239.34</v>
      </c>
      <c r="E179" s="7"/>
    </row>
    <row r="180" spans="1:5" ht="9.75">
      <c r="A180" s="68"/>
      <c r="B180" s="68"/>
      <c r="C180" s="68"/>
      <c r="D180" s="15"/>
      <c r="E180" s="7"/>
    </row>
    <row r="181" spans="1:4" ht="9.75">
      <c r="A181" s="68"/>
      <c r="B181" s="68"/>
      <c r="C181" s="81" t="s">
        <v>34</v>
      </c>
      <c r="D181" s="86">
        <f>SUM(D182:D199)</f>
        <v>11382800</v>
      </c>
    </row>
    <row r="182" spans="1:4" ht="9.75">
      <c r="A182" s="68">
        <v>163</v>
      </c>
      <c r="B182" s="68">
        <v>3314</v>
      </c>
      <c r="C182" s="68" t="s">
        <v>49</v>
      </c>
      <c r="D182" s="15">
        <f>'Rozpočet 2023 pracovni material'!G263</f>
        <v>1671300</v>
      </c>
    </row>
    <row r="183" spans="1:4" ht="9.75">
      <c r="A183" s="68"/>
      <c r="B183" s="68"/>
      <c r="C183" s="68" t="str">
        <f>'Rozpočet 2023 pracovni material'!C264</f>
        <v>          - z toho mzdové a ostat.osobní výdaje 893 tis.</v>
      </c>
      <c r="D183" s="15"/>
    </row>
    <row r="184" spans="1:4" ht="9.75">
      <c r="A184" s="68">
        <v>164</v>
      </c>
      <c r="B184" s="68">
        <v>3315</v>
      </c>
      <c r="C184" s="68" t="s">
        <v>50</v>
      </c>
      <c r="D184" s="15">
        <f>'Rozpočet 2023 pracovni material'!G265</f>
        <v>1144500</v>
      </c>
    </row>
    <row r="185" spans="1:4" ht="9.75">
      <c r="A185" s="68"/>
      <c r="B185" s="68"/>
      <c r="C185" s="68" t="str">
        <f>'Rozpočet 2023 pracovni material'!C266</f>
        <v>          - z toho mzdové a ostat.osobní výdaje 568 tis.</v>
      </c>
      <c r="D185" s="15"/>
    </row>
    <row r="186" spans="1:4" ht="9.75">
      <c r="A186" s="68"/>
      <c r="B186" s="68"/>
      <c r="C186" s="68"/>
      <c r="D186" s="15"/>
    </row>
    <row r="187" spans="1:4" ht="9.75">
      <c r="A187" s="68" t="s">
        <v>117</v>
      </c>
      <c r="B187" s="68"/>
      <c r="C187" s="68"/>
      <c r="D187" s="15"/>
    </row>
    <row r="188" spans="1:4" ht="9.75">
      <c r="A188" s="68">
        <v>166</v>
      </c>
      <c r="B188" s="68">
        <v>3319</v>
      </c>
      <c r="C188" s="68" t="s">
        <v>60</v>
      </c>
      <c r="D188" s="15">
        <f>'Rozpočet 2023 pracovni material'!G269</f>
        <v>3795000</v>
      </c>
    </row>
    <row r="189" spans="1:4" ht="9.75">
      <c r="A189" s="68"/>
      <c r="B189" s="68"/>
      <c r="C189" s="68" t="str">
        <f>'Rozpočet 2023 pracovni material'!C270</f>
        <v>    - z toho mzdové a ostat.osobní výdaje 1 850 tis.</v>
      </c>
      <c r="D189" s="15"/>
    </row>
    <row r="190" spans="1:4" ht="9.75">
      <c r="A190" s="68"/>
      <c r="B190" s="68"/>
      <c r="C190" s="68" t="s">
        <v>61</v>
      </c>
      <c r="D190" s="15">
        <f>'Rozpočet 2023 pracovni material'!G271</f>
        <v>800000</v>
      </c>
    </row>
    <row r="191" spans="1:4" ht="9.75">
      <c r="A191" s="68"/>
      <c r="B191" s="68"/>
      <c r="C191" s="68" t="s">
        <v>299</v>
      </c>
      <c r="D191" s="15">
        <f>'Rozpočet 2023 pracovni material'!G272</f>
        <v>300000</v>
      </c>
    </row>
    <row r="192" spans="1:4" ht="9.75">
      <c r="A192" s="68">
        <v>169</v>
      </c>
      <c r="B192" s="68">
        <v>3319</v>
      </c>
      <c r="C192" s="68" t="s">
        <v>51</v>
      </c>
      <c r="D192" s="15">
        <f>'Rozpočet 2023 pracovni material'!G274</f>
        <v>2750000</v>
      </c>
    </row>
    <row r="193" spans="1:4" ht="9.75">
      <c r="A193" s="68"/>
      <c r="B193" s="68"/>
      <c r="C193" s="68" t="str">
        <f>'Rozpočet 2023 pracovni material'!C275</f>
        <v>    - z toho mzdové a ostat.osobní výdaje  750 tis.</v>
      </c>
      <c r="D193" s="15"/>
    </row>
    <row r="194" spans="1:4" ht="9.75">
      <c r="A194" s="68"/>
      <c r="B194" s="68"/>
      <c r="C194" s="68" t="s">
        <v>52</v>
      </c>
      <c r="D194" s="15">
        <f>'Rozpočet 2023 pracovni material'!G276</f>
        <v>32000</v>
      </c>
    </row>
    <row r="195" spans="1:4" ht="9.75">
      <c r="A195" s="68"/>
      <c r="B195" s="68"/>
      <c r="C195" s="68"/>
      <c r="D195" s="15"/>
    </row>
    <row r="196" spans="1:4" ht="9.75">
      <c r="A196" s="68">
        <v>167</v>
      </c>
      <c r="B196" s="68">
        <v>3319</v>
      </c>
      <c r="C196" s="68" t="s">
        <v>321</v>
      </c>
      <c r="D196" s="15">
        <f>'Rozpočet 2023 pracovni material'!G278</f>
        <v>140000</v>
      </c>
    </row>
    <row r="197" spans="1:4" ht="9.75">
      <c r="A197" s="68">
        <v>165</v>
      </c>
      <c r="B197" s="68">
        <v>3349</v>
      </c>
      <c r="C197" s="68" t="s">
        <v>62</v>
      </c>
      <c r="D197" s="15">
        <f>'Rozpočet 2023 pracovni material'!G279</f>
        <v>150000</v>
      </c>
    </row>
    <row r="198" spans="1:4" ht="9.75">
      <c r="A198" s="68">
        <v>162</v>
      </c>
      <c r="B198" s="68">
        <v>3399</v>
      </c>
      <c r="C198" s="68" t="s">
        <v>270</v>
      </c>
      <c r="D198" s="15">
        <f>'Rozpočet 2023 pracovni material'!G280</f>
        <v>400000</v>
      </c>
    </row>
    <row r="199" spans="1:4" ht="9.75">
      <c r="A199" s="68">
        <v>0</v>
      </c>
      <c r="B199" s="68">
        <v>3399</v>
      </c>
      <c r="C199" s="68" t="s">
        <v>118</v>
      </c>
      <c r="D199" s="15">
        <f>'Rozpočet 2023 pracovni material'!G281</f>
        <v>200000</v>
      </c>
    </row>
    <row r="200" spans="1:4" ht="9.75">
      <c r="A200" s="68"/>
      <c r="B200" s="68"/>
      <c r="C200" s="68"/>
      <c r="D200" s="15"/>
    </row>
    <row r="201" spans="1:4" ht="9.75">
      <c r="A201" s="68"/>
      <c r="B201" s="68"/>
      <c r="C201" s="81" t="s">
        <v>35</v>
      </c>
      <c r="D201" s="87">
        <f>D202+D204+D205+D206+D208</f>
        <v>7026000</v>
      </c>
    </row>
    <row r="202" spans="1:4" ht="9.75">
      <c r="A202" s="68">
        <v>0</v>
      </c>
      <c r="B202" s="68">
        <v>3419</v>
      </c>
      <c r="C202" s="68" t="s">
        <v>323</v>
      </c>
      <c r="D202" s="15">
        <f>'Rozpočet 2023 pracovni material'!G284</f>
        <v>4800000</v>
      </c>
    </row>
    <row r="203" spans="1:5" ht="9.75">
      <c r="A203" s="68"/>
      <c r="B203" s="68"/>
      <c r="C203" s="68"/>
      <c r="D203" s="15"/>
      <c r="E203" s="1"/>
    </row>
    <row r="204" spans="1:5" ht="9.75">
      <c r="A204" s="68">
        <v>0</v>
      </c>
      <c r="B204" s="68">
        <v>3421</v>
      </c>
      <c r="C204" s="68" t="s">
        <v>121</v>
      </c>
      <c r="D204" s="15">
        <f>'Rozpočet 2023 pracovni material'!G296</f>
        <v>500000</v>
      </c>
      <c r="E204" s="1"/>
    </row>
    <row r="205" spans="1:5" ht="9.75">
      <c r="A205" s="68">
        <v>33</v>
      </c>
      <c r="B205" s="68">
        <v>3419</v>
      </c>
      <c r="C205" s="68" t="s">
        <v>277</v>
      </c>
      <c r="D205" s="15">
        <f>'Rozpočet 2023 pracovni material'!G297</f>
        <v>726000</v>
      </c>
      <c r="E205" s="1"/>
    </row>
    <row r="206" spans="1:5" ht="9.75">
      <c r="A206" s="68">
        <v>34</v>
      </c>
      <c r="B206" s="68">
        <v>3419</v>
      </c>
      <c r="C206" s="68" t="s">
        <v>276</v>
      </c>
      <c r="D206" s="15">
        <f>'Rozpočet 2023 pracovni material'!G298</f>
        <v>600000</v>
      </c>
      <c r="E206" s="1"/>
    </row>
    <row r="207" spans="1:5" ht="9.75">
      <c r="A207" s="68"/>
      <c r="B207" s="68"/>
      <c r="C207" s="68"/>
      <c r="D207" s="15"/>
      <c r="E207" s="1"/>
    </row>
    <row r="208" spans="1:5" ht="9.75">
      <c r="A208" s="68"/>
      <c r="B208" s="68">
        <v>3429</v>
      </c>
      <c r="C208" s="81" t="s">
        <v>324</v>
      </c>
      <c r="D208" s="15">
        <f>'Rozpočet 2023 pracovni material'!G300</f>
        <v>400000</v>
      </c>
      <c r="E208" s="1"/>
    </row>
    <row r="209" spans="1:5" ht="9.75">
      <c r="A209" s="68"/>
      <c r="B209" s="68"/>
      <c r="C209" s="68"/>
      <c r="D209" s="15"/>
      <c r="E209" s="1"/>
    </row>
    <row r="210" spans="1:5" ht="9.75">
      <c r="A210" s="68"/>
      <c r="B210" s="68"/>
      <c r="C210" s="81" t="s">
        <v>36</v>
      </c>
      <c r="D210" s="86">
        <f>SUM(D212:D214)</f>
        <v>2214860</v>
      </c>
      <c r="E210" s="1"/>
    </row>
    <row r="211" spans="1:4" ht="9.75">
      <c r="A211" s="68" t="s">
        <v>122</v>
      </c>
      <c r="B211" s="68"/>
      <c r="C211" s="81"/>
      <c r="D211" s="87"/>
    </row>
    <row r="212" spans="1:4" ht="9.75">
      <c r="A212" s="68">
        <v>0</v>
      </c>
      <c r="B212" s="68">
        <v>3511</v>
      </c>
      <c r="C212" s="68" t="s">
        <v>123</v>
      </c>
      <c r="D212" s="15">
        <f>'Rozpočet 2023 pracovni material'!G318</f>
        <v>2090000</v>
      </c>
    </row>
    <row r="213" spans="1:4" ht="9.75">
      <c r="A213" s="68"/>
      <c r="B213" s="68"/>
      <c r="C213" s="68" t="str">
        <f>'Rozpočet 2023 pracovni material'!C319</f>
        <v>      - mzdové a ostat.osobní výdaje 1 420 tis.</v>
      </c>
      <c r="D213" s="15"/>
    </row>
    <row r="214" spans="1:4" ht="9.75">
      <c r="A214" s="68"/>
      <c r="B214" s="68"/>
      <c r="C214" s="68" t="s">
        <v>124</v>
      </c>
      <c r="D214" s="15">
        <f>'Rozpočet 2023 pracovni material'!G320</f>
        <v>124860</v>
      </c>
    </row>
    <row r="215" spans="1:4" ht="9.75">
      <c r="A215" s="68"/>
      <c r="B215" s="68"/>
      <c r="C215" s="68"/>
      <c r="D215" s="15"/>
    </row>
    <row r="216" spans="1:4" ht="9.75">
      <c r="A216" s="68"/>
      <c r="B216" s="68"/>
      <c r="C216" s="81" t="s">
        <v>37</v>
      </c>
      <c r="D216" s="86">
        <f>SUM(D217:D237)</f>
        <v>18241672</v>
      </c>
    </row>
    <row r="217" spans="1:4" ht="9.75">
      <c r="A217" s="68"/>
      <c r="B217" s="68"/>
      <c r="C217" s="68" t="s">
        <v>125</v>
      </c>
      <c r="D217" s="15"/>
    </row>
    <row r="218" spans="1:4" ht="9.75">
      <c r="A218" s="68">
        <v>808</v>
      </c>
      <c r="B218" s="68">
        <v>3612</v>
      </c>
      <c r="C218" s="68" t="s">
        <v>63</v>
      </c>
      <c r="D218" s="15">
        <f>'Rozpočet 2023 pracovni material'!G324</f>
        <v>4000000</v>
      </c>
    </row>
    <row r="219" spans="1:4" ht="9.75">
      <c r="A219" s="68"/>
      <c r="B219" s="68"/>
      <c r="C219" s="68" t="s">
        <v>287</v>
      </c>
      <c r="D219" s="15">
        <f>'Rozpočet 2023 pracovni material'!G325</f>
        <v>1000000</v>
      </c>
    </row>
    <row r="220" spans="1:4" ht="9.75">
      <c r="A220" s="68">
        <v>8808</v>
      </c>
      <c r="B220" s="68">
        <v>3612</v>
      </c>
      <c r="C220" s="68" t="s">
        <v>64</v>
      </c>
      <c r="D220" s="15">
        <f>'Rozpočet 2023 pracovni material'!G326</f>
        <v>3000000</v>
      </c>
    </row>
    <row r="221" spans="1:4" ht="9.75">
      <c r="A221" s="68"/>
      <c r="B221" s="68"/>
      <c r="C221" s="68"/>
      <c r="D221" s="15"/>
    </row>
    <row r="222" spans="1:4" ht="9.75">
      <c r="A222" s="68"/>
      <c r="B222" s="68"/>
      <c r="C222" s="68" t="s">
        <v>126</v>
      </c>
      <c r="D222" s="15"/>
    </row>
    <row r="223" spans="1:4" ht="9.75">
      <c r="A223" s="68">
        <v>809</v>
      </c>
      <c r="B223" s="68">
        <v>3613</v>
      </c>
      <c r="C223" s="68" t="s">
        <v>63</v>
      </c>
      <c r="D223" s="15">
        <f>'Rozpočet 2023 pracovni material'!G329</f>
        <v>1000000</v>
      </c>
    </row>
    <row r="224" spans="1:4" ht="9.75">
      <c r="A224" s="68">
        <v>8809</v>
      </c>
      <c r="B224" s="68">
        <v>3613</v>
      </c>
      <c r="C224" s="68" t="s">
        <v>64</v>
      </c>
      <c r="D224" s="15">
        <f>'Rozpočet 2023 pracovni material'!G330</f>
        <v>2000000</v>
      </c>
    </row>
    <row r="225" spans="1:4" ht="9.75">
      <c r="A225" s="68"/>
      <c r="B225" s="68"/>
      <c r="C225" s="68"/>
      <c r="D225" s="15"/>
    </row>
    <row r="226" spans="1:4" ht="9.75">
      <c r="A226" s="68">
        <v>194</v>
      </c>
      <c r="B226" s="68">
        <v>3631</v>
      </c>
      <c r="C226" s="68" t="s">
        <v>65</v>
      </c>
      <c r="D226" s="15">
        <f>'Rozpočet 2023 pracovni material'!G332</f>
        <v>3047000</v>
      </c>
    </row>
    <row r="227" spans="1:4" ht="9.75">
      <c r="A227" s="68">
        <v>195</v>
      </c>
      <c r="B227" s="68">
        <v>3632</v>
      </c>
      <c r="C227" s="68" t="s">
        <v>127</v>
      </c>
      <c r="D227" s="15">
        <f>'Rozpočet 2023 pracovni material'!G333</f>
        <v>300000</v>
      </c>
    </row>
    <row r="228" spans="1:4" ht="9.75">
      <c r="A228" s="68"/>
      <c r="B228" s="68"/>
      <c r="C228" s="68" t="s">
        <v>300</v>
      </c>
      <c r="D228" s="15">
        <f>'Rozpočet 2023 pracovni material'!G334</f>
        <v>500000</v>
      </c>
    </row>
    <row r="229" spans="1:4" ht="12" customHeight="1">
      <c r="A229" s="68">
        <v>0</v>
      </c>
      <c r="B229" s="68">
        <v>3635</v>
      </c>
      <c r="C229" s="68" t="s">
        <v>38</v>
      </c>
      <c r="D229" s="15">
        <f>'Rozpočet 2023 pracovni material'!G335</f>
        <v>500000</v>
      </c>
    </row>
    <row r="230" spans="1:4" ht="9.75">
      <c r="A230" s="68"/>
      <c r="B230" s="68"/>
      <c r="C230" s="68"/>
      <c r="D230" s="87"/>
    </row>
    <row r="231" spans="1:4" ht="9.75">
      <c r="A231" s="68"/>
      <c r="B231" s="68"/>
      <c r="C231" s="68" t="s">
        <v>66</v>
      </c>
      <c r="D231" s="87"/>
    </row>
    <row r="232" spans="1:4" ht="9.75">
      <c r="A232" s="68">
        <v>0</v>
      </c>
      <c r="B232" s="68">
        <v>3639</v>
      </c>
      <c r="C232" s="68" t="s">
        <v>67</v>
      </c>
      <c r="D232" s="15">
        <f>'Rozpočet 2023 pracovni material'!G338</f>
        <v>500000</v>
      </c>
    </row>
    <row r="233" spans="1:4" ht="9.75">
      <c r="A233" s="68"/>
      <c r="B233" s="68"/>
      <c r="C233" s="68" t="s">
        <v>128</v>
      </c>
      <c r="D233" s="15">
        <f>'Rozpočet 2023 pracovni material'!G339</f>
        <v>2000000</v>
      </c>
    </row>
    <row r="234" spans="1:4" ht="9.75">
      <c r="A234" s="68">
        <v>35</v>
      </c>
      <c r="B234" s="68">
        <v>3639</v>
      </c>
      <c r="C234" s="68" t="s">
        <v>69</v>
      </c>
      <c r="D234" s="15">
        <f>'Rozpočet 2023 pracovni material'!G341</f>
        <v>82672</v>
      </c>
    </row>
    <row r="235" spans="1:4" ht="9.75">
      <c r="A235" s="68"/>
      <c r="B235" s="68"/>
      <c r="C235" s="68" t="s">
        <v>157</v>
      </c>
      <c r="D235" s="15">
        <f>'Rozpočet 2023 pracovni material'!G342</f>
        <v>42000</v>
      </c>
    </row>
    <row r="236" spans="1:4" ht="9.75">
      <c r="A236" s="68">
        <v>36</v>
      </c>
      <c r="B236" s="68">
        <v>3639</v>
      </c>
      <c r="C236" s="68" t="s">
        <v>68</v>
      </c>
      <c r="D236" s="15">
        <f>'Rozpočet 2023 pracovni material'!G343</f>
        <v>230000</v>
      </c>
    </row>
    <row r="237" spans="1:4" ht="9.75">
      <c r="A237" s="68">
        <v>37</v>
      </c>
      <c r="B237" s="68">
        <v>3639</v>
      </c>
      <c r="C237" s="68" t="s">
        <v>70</v>
      </c>
      <c r="D237" s="15">
        <f>'Rozpočet 2023 pracovni material'!G344</f>
        <v>40000</v>
      </c>
    </row>
    <row r="238" spans="1:4" ht="9.75">
      <c r="A238" s="68"/>
      <c r="B238" s="68"/>
      <c r="C238" s="68"/>
      <c r="D238" s="15"/>
    </row>
    <row r="239" spans="1:4" ht="9.75">
      <c r="A239" s="68"/>
      <c r="B239" s="68"/>
      <c r="C239" s="81" t="s">
        <v>14</v>
      </c>
      <c r="D239" s="86">
        <f>SUM(D240:D247)</f>
        <v>14832000</v>
      </c>
    </row>
    <row r="240" spans="1:4" ht="9.75">
      <c r="A240" s="68">
        <v>193</v>
      </c>
      <c r="B240" s="68">
        <v>3721</v>
      </c>
      <c r="C240" s="68" t="s">
        <v>71</v>
      </c>
      <c r="D240" s="15">
        <f>'Rozpočet 2023 pracovni material'!G347</f>
        <v>575000</v>
      </c>
    </row>
    <row r="241" spans="1:4" ht="9.75">
      <c r="A241" s="68">
        <v>192</v>
      </c>
      <c r="B241" s="68">
        <v>3722</v>
      </c>
      <c r="C241" s="68" t="s">
        <v>72</v>
      </c>
      <c r="D241" s="15">
        <f>'Rozpočet 2023 pracovni material'!G348</f>
        <v>7757000</v>
      </c>
    </row>
    <row r="242" spans="1:4" ht="9.75">
      <c r="A242" s="68">
        <v>192</v>
      </c>
      <c r="B242" s="68">
        <v>3722</v>
      </c>
      <c r="C242" s="68" t="s">
        <v>129</v>
      </c>
      <c r="D242" s="15">
        <f>'Rozpočet 2023 pracovni material'!G349</f>
        <v>690000</v>
      </c>
    </row>
    <row r="243" spans="1:4" ht="9.75">
      <c r="A243" s="68">
        <v>192</v>
      </c>
      <c r="B243" s="68">
        <v>3722</v>
      </c>
      <c r="C243" s="68" t="s">
        <v>130</v>
      </c>
      <c r="D243" s="15">
        <f>'Rozpočet 2023 pracovni material'!G350</f>
        <v>20000</v>
      </c>
    </row>
    <row r="244" spans="1:4" ht="9.75">
      <c r="A244" s="68">
        <v>196</v>
      </c>
      <c r="B244" s="68">
        <v>3722</v>
      </c>
      <c r="C244" s="68" t="s">
        <v>131</v>
      </c>
      <c r="D244" s="15">
        <f>'Rozpočet 2023 pracovni material'!G351</f>
        <v>1490000</v>
      </c>
    </row>
    <row r="245" spans="1:4" ht="9.75">
      <c r="A245" s="68">
        <v>191</v>
      </c>
      <c r="B245" s="68">
        <v>3745</v>
      </c>
      <c r="C245" s="68" t="s">
        <v>182</v>
      </c>
      <c r="D245" s="15">
        <f>'Rozpočet 2023 pracovni material'!G352</f>
        <v>2000000</v>
      </c>
    </row>
    <row r="246" spans="1:4" ht="9.75">
      <c r="A246" s="68">
        <v>181</v>
      </c>
      <c r="B246" s="68">
        <v>3745</v>
      </c>
      <c r="C246" s="68" t="s">
        <v>181</v>
      </c>
      <c r="D246" s="15">
        <f>'Rozpočet 2023 pracovni material'!G353</f>
        <v>2300000</v>
      </c>
    </row>
    <row r="247" spans="1:4" ht="9.75">
      <c r="A247" s="68"/>
      <c r="B247" s="68"/>
      <c r="C247" s="68"/>
      <c r="D247" s="15"/>
    </row>
    <row r="248" spans="1:4" ht="9.75">
      <c r="A248" s="68"/>
      <c r="B248" s="68"/>
      <c r="C248" s="81" t="s">
        <v>39</v>
      </c>
      <c r="D248" s="15"/>
    </row>
    <row r="249" spans="1:4" ht="9.75">
      <c r="A249" s="68"/>
      <c r="B249" s="68"/>
      <c r="C249" s="81" t="s">
        <v>40</v>
      </c>
      <c r="D249" s="86">
        <f>SUM(D250:D261)</f>
        <v>1509408</v>
      </c>
    </row>
    <row r="250" spans="1:4" ht="9.75">
      <c r="A250" s="4"/>
      <c r="B250" s="4">
        <v>4329</v>
      </c>
      <c r="C250" s="122" t="s">
        <v>267</v>
      </c>
      <c r="D250" s="90">
        <f>'Rozpočet 2023 pracovni material'!G357</f>
        <v>80000</v>
      </c>
    </row>
    <row r="251" spans="1:4" ht="9.75">
      <c r="A251" s="4"/>
      <c r="B251" s="4"/>
      <c r="C251" s="123"/>
      <c r="D251" s="90"/>
    </row>
    <row r="252" spans="1:4" ht="9.75">
      <c r="A252" s="4"/>
      <c r="B252" s="4">
        <v>4349</v>
      </c>
      <c r="C252" s="123" t="s">
        <v>325</v>
      </c>
      <c r="D252" s="90">
        <f>'Rozpočet 2023 pracovni material'!G359</f>
        <v>60000</v>
      </c>
    </row>
    <row r="253" spans="1:4" ht="9.75">
      <c r="A253" s="68"/>
      <c r="B253" s="68"/>
      <c r="C253" s="81"/>
      <c r="D253" s="86"/>
    </row>
    <row r="254" spans="1:4" ht="9.75">
      <c r="A254" s="68" t="s">
        <v>122</v>
      </c>
      <c r="B254" s="68"/>
      <c r="C254" s="81"/>
      <c r="D254" s="15"/>
    </row>
    <row r="255" spans="1:4" ht="9.75">
      <c r="A255" s="68">
        <v>281</v>
      </c>
      <c r="B255" s="68">
        <v>4351</v>
      </c>
      <c r="C255" s="68" t="s">
        <v>73</v>
      </c>
      <c r="D255" s="15">
        <f>'Rozpočet 2023 pracovni material'!G362</f>
        <v>780000</v>
      </c>
    </row>
    <row r="256" spans="1:4" ht="9.75">
      <c r="A256" s="68"/>
      <c r="B256" s="68"/>
      <c r="C256" s="68" t="str">
        <f>'Rozpočet 2023 pracovni material'!C363</f>
        <v>      - mzdové a ostat.osobní výdaje 280 tis.</v>
      </c>
      <c r="D256" s="15"/>
    </row>
    <row r="257" spans="1:4" ht="9.75">
      <c r="A257" s="68"/>
      <c r="B257" s="68"/>
      <c r="C257" s="68"/>
      <c r="D257" s="15"/>
    </row>
    <row r="258" spans="1:4" ht="9.75">
      <c r="A258" s="68">
        <v>282</v>
      </c>
      <c r="B258" s="68">
        <v>4350</v>
      </c>
      <c r="C258" s="68" t="s">
        <v>74</v>
      </c>
      <c r="D258" s="15">
        <f>'Rozpočet 2023 pracovni material'!G367</f>
        <v>480000</v>
      </c>
    </row>
    <row r="259" spans="1:4" ht="9.75">
      <c r="A259" s="68"/>
      <c r="B259" s="68"/>
      <c r="C259" s="68" t="str">
        <f>'Rozpočet 2023 pracovni material'!C368</f>
        <v>      - mzdové a ostat.osobní výdaje 0,-</v>
      </c>
      <c r="D259" s="15"/>
    </row>
    <row r="260" spans="1:4" ht="9.75">
      <c r="A260" s="68"/>
      <c r="B260" s="68"/>
      <c r="C260" s="68" t="s">
        <v>234</v>
      </c>
      <c r="D260" s="15">
        <f>'Rozpočet 2023 pracovni material'!G369</f>
        <v>109408</v>
      </c>
    </row>
    <row r="261" spans="1:4" ht="9.75">
      <c r="A261" s="68"/>
      <c r="B261" s="68"/>
      <c r="C261" s="68"/>
      <c r="D261" s="15"/>
    </row>
    <row r="262" spans="1:4" ht="9.75">
      <c r="A262" s="68"/>
      <c r="B262" s="68"/>
      <c r="C262" s="81" t="s">
        <v>231</v>
      </c>
      <c r="D262" s="15"/>
    </row>
    <row r="263" spans="1:4" ht="9.75">
      <c r="A263" s="68"/>
      <c r="B263" s="68">
        <v>5213</v>
      </c>
      <c r="C263" s="68" t="s">
        <v>268</v>
      </c>
      <c r="D263" s="87">
        <f>'Rozpočet 2023 pracovni material'!G375</f>
        <v>300000</v>
      </c>
    </row>
    <row r="264" spans="1:4" ht="9.75">
      <c r="A264" s="68"/>
      <c r="B264" s="68"/>
      <c r="C264" s="68"/>
      <c r="D264" s="15"/>
    </row>
    <row r="265" spans="1:4" ht="9.75">
      <c r="A265" s="68"/>
      <c r="B265" s="68"/>
      <c r="C265" s="81" t="s">
        <v>103</v>
      </c>
      <c r="D265" s="87">
        <f>SUM(D266:D269)</f>
        <v>2850000</v>
      </c>
    </row>
    <row r="266" spans="1:4" ht="9.75">
      <c r="A266" s="68">
        <v>179</v>
      </c>
      <c r="B266" s="68">
        <v>5311</v>
      </c>
      <c r="C266" s="68" t="s">
        <v>104</v>
      </c>
      <c r="D266" s="15">
        <f>'Rozpočet 2023 pracovni material'!G378</f>
        <v>2650000</v>
      </c>
    </row>
    <row r="267" spans="1:4" ht="9.75">
      <c r="A267" s="68"/>
      <c r="B267" s="68"/>
      <c r="C267" s="68" t="str">
        <f>'Rozpočet 2023 pracovni material'!C379</f>
        <v>               - z toho mzdové a ostat.osobní výdaje 1 700 tis.</v>
      </c>
      <c r="D267" s="15"/>
    </row>
    <row r="268" spans="1:4" ht="9.75">
      <c r="A268" s="4">
        <v>1007</v>
      </c>
      <c r="B268" s="4">
        <v>5399</v>
      </c>
      <c r="C268" s="68" t="s">
        <v>249</v>
      </c>
      <c r="D268" s="90">
        <f>'Rozpočet 2023 pracovni material'!G380</f>
        <v>200000</v>
      </c>
    </row>
    <row r="269" spans="1:4" ht="9.75">
      <c r="A269" s="68"/>
      <c r="B269" s="68"/>
      <c r="C269" s="68"/>
      <c r="D269" s="15"/>
    </row>
    <row r="270" spans="1:5" ht="9.75">
      <c r="A270" s="68"/>
      <c r="B270" s="68"/>
      <c r="C270" s="81" t="s">
        <v>41</v>
      </c>
      <c r="D270" s="87">
        <f>SUM(D271)</f>
        <v>850000</v>
      </c>
      <c r="E270" s="7"/>
    </row>
    <row r="271" spans="1:5" ht="9.75">
      <c r="A271" s="68">
        <v>171</v>
      </c>
      <c r="B271" s="68">
        <v>5512</v>
      </c>
      <c r="C271" s="68" t="s">
        <v>134</v>
      </c>
      <c r="D271" s="15">
        <f>'Rozpočet 2023 pracovni material'!G383</f>
        <v>850000</v>
      </c>
      <c r="E271" s="7"/>
    </row>
    <row r="272" spans="1:4" ht="9.75">
      <c r="A272" s="68"/>
      <c r="B272" s="68"/>
      <c r="C272" s="68"/>
      <c r="D272" s="15"/>
    </row>
    <row r="273" spans="1:4" ht="9.75">
      <c r="A273" s="68"/>
      <c r="B273" s="68"/>
      <c r="C273" s="81" t="s">
        <v>42</v>
      </c>
      <c r="D273" s="86">
        <f>SUM(D274:D283)</f>
        <v>29497000</v>
      </c>
    </row>
    <row r="274" spans="1:4" ht="9.75">
      <c r="A274" s="68"/>
      <c r="B274" s="68">
        <v>6118</v>
      </c>
      <c r="C274" s="68" t="s">
        <v>390</v>
      </c>
      <c r="D274" s="90">
        <f>'Rozpočet 2023 pracovni material'!G386</f>
        <v>300000</v>
      </c>
    </row>
    <row r="275" spans="1:4" ht="9.75">
      <c r="A275" s="68">
        <v>175</v>
      </c>
      <c r="B275" s="68">
        <v>6112</v>
      </c>
      <c r="C275" s="68" t="s">
        <v>43</v>
      </c>
      <c r="D275" s="15">
        <f>'Rozpočet 2023 pracovni material'!G388</f>
        <v>4110000</v>
      </c>
    </row>
    <row r="276" spans="1:4" ht="9.75">
      <c r="A276" s="68">
        <v>175</v>
      </c>
      <c r="B276" s="68">
        <v>6171</v>
      </c>
      <c r="C276" s="68" t="s">
        <v>44</v>
      </c>
      <c r="D276" s="15">
        <f>'Rozpočet 2023 pracovni material'!G390</f>
        <v>22197000</v>
      </c>
    </row>
    <row r="277" spans="1:4" ht="9.75">
      <c r="A277" s="68"/>
      <c r="B277" s="68"/>
      <c r="C277" s="68" t="str">
        <f>'Rozpočet 2023 pracovni material'!C391</f>
        <v>        - z toho mzdové a ostat.osobní výdaje 14 040 tis.</v>
      </c>
      <c r="D277" s="15"/>
    </row>
    <row r="278" spans="1:4" ht="9.75">
      <c r="A278" s="68">
        <v>172</v>
      </c>
      <c r="B278" s="68">
        <v>6171</v>
      </c>
      <c r="C278" s="68" t="s">
        <v>569</v>
      </c>
      <c r="D278" s="15">
        <f>'Rozpočet 2023 pracovni material'!G392</f>
        <v>50000</v>
      </c>
    </row>
    <row r="279" spans="1:4" ht="9.75">
      <c r="A279" s="68">
        <v>107</v>
      </c>
      <c r="B279" s="68">
        <v>6171</v>
      </c>
      <c r="C279" s="68" t="s">
        <v>75</v>
      </c>
      <c r="D279" s="15">
        <f>'Rozpočet 2023 pracovni material'!G393</f>
        <v>600000</v>
      </c>
    </row>
    <row r="280" spans="1:4" ht="9.75">
      <c r="A280" s="68">
        <v>173</v>
      </c>
      <c r="B280" s="68">
        <v>6171</v>
      </c>
      <c r="C280" s="68" t="s">
        <v>136</v>
      </c>
      <c r="D280" s="15">
        <f>'Rozpočet 2023 pracovni material'!G394</f>
        <v>1400000</v>
      </c>
    </row>
    <row r="281" spans="1:4" ht="9.75">
      <c r="A281" s="68">
        <v>176</v>
      </c>
      <c r="B281" s="68">
        <v>6171</v>
      </c>
      <c r="C281" s="68" t="s">
        <v>137</v>
      </c>
      <c r="D281" s="15">
        <f>'Rozpočet 2023 pracovni material'!G395</f>
        <v>370000</v>
      </c>
    </row>
    <row r="282" spans="1:4" ht="9.75">
      <c r="A282" s="68">
        <v>177</v>
      </c>
      <c r="B282" s="68">
        <v>6171</v>
      </c>
      <c r="C282" s="68" t="s">
        <v>138</v>
      </c>
      <c r="D282" s="15">
        <f>'Rozpočet 2023 pracovni material'!G396</f>
        <v>200000</v>
      </c>
    </row>
    <row r="283" spans="1:4" ht="9.75">
      <c r="A283" s="68">
        <v>178</v>
      </c>
      <c r="B283" s="68">
        <v>6171</v>
      </c>
      <c r="C283" s="68" t="s">
        <v>139</v>
      </c>
      <c r="D283" s="15">
        <f>'Rozpočet 2023 pracovni material'!G397</f>
        <v>270000</v>
      </c>
    </row>
    <row r="284" spans="1:4" ht="9.75">
      <c r="A284" s="68"/>
      <c r="B284" s="68"/>
      <c r="C284" s="68"/>
      <c r="D284" s="15"/>
    </row>
    <row r="285" spans="1:4" ht="9.75">
      <c r="A285" s="68"/>
      <c r="B285" s="68"/>
      <c r="C285" s="81" t="s">
        <v>45</v>
      </c>
      <c r="D285" s="86">
        <f>SUM(D287:D291)</f>
        <v>11545000</v>
      </c>
    </row>
    <row r="286" spans="1:4" ht="9.75">
      <c r="A286" s="68"/>
      <c r="B286" s="68"/>
      <c r="C286" s="68" t="s">
        <v>140</v>
      </c>
      <c r="D286" s="87"/>
    </row>
    <row r="287" spans="1:4" ht="9.75">
      <c r="A287" s="68">
        <v>0</v>
      </c>
      <c r="B287" s="68">
        <v>6310</v>
      </c>
      <c r="C287" s="68" t="s">
        <v>141</v>
      </c>
      <c r="D287" s="15">
        <f>'Rozpočet 2023 pracovni material'!G401</f>
        <v>80000</v>
      </c>
    </row>
    <row r="288" spans="1:4" ht="9.75">
      <c r="A288" s="68">
        <v>0</v>
      </c>
      <c r="B288" s="68">
        <v>6320</v>
      </c>
      <c r="C288" s="68" t="s">
        <v>142</v>
      </c>
      <c r="D288" s="15">
        <f>'Rozpočet 2023 pracovni material'!G402</f>
        <v>450000</v>
      </c>
    </row>
    <row r="289" spans="1:4" ht="9.75">
      <c r="A289" s="68">
        <v>0</v>
      </c>
      <c r="B289" s="68">
        <v>6399</v>
      </c>
      <c r="C289" s="68" t="s">
        <v>143</v>
      </c>
      <c r="D289" s="15">
        <f>'Rozpočet 2023 pracovni material'!G403</f>
        <v>15000</v>
      </c>
    </row>
    <row r="290" spans="1:4" ht="9.75">
      <c r="A290" s="68"/>
      <c r="B290" s="68"/>
      <c r="C290" s="68" t="s">
        <v>144</v>
      </c>
      <c r="D290" s="15">
        <f>'Rozpočet 2023 pracovni material'!G404</f>
        <v>9000000</v>
      </c>
    </row>
    <row r="291" spans="1:4" ht="9.75">
      <c r="A291" s="68">
        <v>343</v>
      </c>
      <c r="B291" s="68">
        <v>6399</v>
      </c>
      <c r="C291" s="68" t="s">
        <v>145</v>
      </c>
      <c r="D291" s="15">
        <f>'Rozpočet 2023 pracovni material'!G405</f>
        <v>2000000</v>
      </c>
    </row>
    <row r="292" spans="1:4" ht="9.75">
      <c r="A292" s="68"/>
      <c r="B292" s="68"/>
      <c r="C292" s="68"/>
      <c r="D292" s="15"/>
    </row>
    <row r="293" spans="1:4" ht="9.75">
      <c r="A293" s="81"/>
      <c r="B293" s="81"/>
      <c r="C293" s="81" t="s">
        <v>46</v>
      </c>
      <c r="D293" s="87">
        <f>SUM(D294:D296)</f>
        <v>400000</v>
      </c>
    </row>
    <row r="294" spans="1:4" ht="9.75">
      <c r="A294" s="68">
        <v>0</v>
      </c>
      <c r="B294" s="68">
        <v>6409</v>
      </c>
      <c r="C294" s="68" t="s">
        <v>169</v>
      </c>
      <c r="D294" s="15">
        <f>'Rozpočet 2023 pracovni material'!G409</f>
        <v>400000</v>
      </c>
    </row>
    <row r="295" spans="1:4" ht="9.75">
      <c r="A295" s="68"/>
      <c r="B295" s="68"/>
      <c r="C295" s="68" t="s">
        <v>566</v>
      </c>
      <c r="D295" s="15"/>
    </row>
    <row r="296" spans="1:4" ht="9.75">
      <c r="A296" s="68"/>
      <c r="B296" s="68"/>
      <c r="C296" s="68"/>
      <c r="D296" s="15"/>
    </row>
    <row r="297" spans="1:4" ht="9.75">
      <c r="A297" s="68">
        <v>59</v>
      </c>
      <c r="B297" s="68">
        <v>6409</v>
      </c>
      <c r="C297" s="68" t="s">
        <v>326</v>
      </c>
      <c r="D297" s="87">
        <f>'Rozpočet 2023 pracovni material'!G421</f>
        <v>156925</v>
      </c>
    </row>
    <row r="298" spans="1:4" ht="9.75">
      <c r="A298" s="68"/>
      <c r="B298" s="68"/>
      <c r="C298" s="68" t="s">
        <v>308</v>
      </c>
      <c r="D298" s="87">
        <f>'Rozpočet 2023 pracovni material'!G422</f>
        <v>0</v>
      </c>
    </row>
    <row r="299" spans="1:4" ht="9.75">
      <c r="A299" s="68"/>
      <c r="B299" s="68"/>
      <c r="C299" s="68"/>
      <c r="D299" s="15"/>
    </row>
    <row r="300" spans="1:4" ht="9.75">
      <c r="A300" s="68"/>
      <c r="B300" s="68"/>
      <c r="C300" s="81" t="s">
        <v>79</v>
      </c>
      <c r="D300" s="86">
        <f>SUM(D301:D307)</f>
        <v>3040000</v>
      </c>
    </row>
    <row r="301" spans="1:4" ht="9.75">
      <c r="A301" s="88">
        <v>201424</v>
      </c>
      <c r="B301" s="68">
        <v>3639</v>
      </c>
      <c r="C301" s="68" t="s">
        <v>153</v>
      </c>
      <c r="D301" s="15">
        <f>'Rozpočet 2023 pracovni material'!G425</f>
        <v>50000</v>
      </c>
    </row>
    <row r="302" spans="1:4" ht="9.75">
      <c r="A302" s="88">
        <v>2201518</v>
      </c>
      <c r="B302" s="68">
        <v>3613</v>
      </c>
      <c r="C302" s="68" t="s">
        <v>222</v>
      </c>
      <c r="D302" s="15">
        <f>'Rozpočet 2023 pracovni material'!G426</f>
        <v>60000</v>
      </c>
    </row>
    <row r="303" spans="1:4" ht="9.75">
      <c r="A303" s="88">
        <v>2201519</v>
      </c>
      <c r="B303" s="68">
        <v>3113</v>
      </c>
      <c r="C303" s="68" t="s">
        <v>178</v>
      </c>
      <c r="D303" s="15">
        <f>'Rozpočet 2023 pracovni material'!G427</f>
        <v>2160000</v>
      </c>
    </row>
    <row r="304" spans="1:4" ht="9.75">
      <c r="A304" s="88">
        <v>201715</v>
      </c>
      <c r="B304" s="68">
        <v>3639</v>
      </c>
      <c r="C304" s="68" t="s">
        <v>179</v>
      </c>
      <c r="D304" s="15">
        <f>'Rozpočet 2023 pracovni material'!G428</f>
        <v>100000</v>
      </c>
    </row>
    <row r="305" spans="1:4" ht="9.75">
      <c r="A305" s="88">
        <v>201620</v>
      </c>
      <c r="B305" s="68">
        <v>3111</v>
      </c>
      <c r="C305" s="68" t="s">
        <v>292</v>
      </c>
      <c r="D305" s="15">
        <f>'Rozpočet 2023 pracovni material'!G429</f>
        <v>270000</v>
      </c>
    </row>
    <row r="306" spans="1:4" ht="9.75">
      <c r="A306" s="88">
        <v>202110</v>
      </c>
      <c r="B306" s="68">
        <v>3319</v>
      </c>
      <c r="C306" s="68" t="s">
        <v>391</v>
      </c>
      <c r="D306" s="15">
        <f>'Rozpočet 2023 pracovni material'!G430</f>
        <v>400000</v>
      </c>
    </row>
    <row r="307" spans="1:4" ht="9.75">
      <c r="A307" s="68"/>
      <c r="B307" s="68"/>
      <c r="C307" s="68"/>
      <c r="D307" s="15"/>
    </row>
    <row r="308" spans="1:4" ht="9.75">
      <c r="A308" s="82"/>
      <c r="B308" s="82"/>
      <c r="C308" s="109" t="s">
        <v>150</v>
      </c>
      <c r="D308" s="79">
        <f>D310+D322+D331+D335+D344+D350+D359</f>
        <v>55645283</v>
      </c>
    </row>
    <row r="309" spans="1:4" ht="9.75">
      <c r="A309" s="83"/>
      <c r="B309" s="83"/>
      <c r="C309" s="124"/>
      <c r="D309" s="15"/>
    </row>
    <row r="310" spans="1:4" ht="9.75">
      <c r="A310" s="4"/>
      <c r="B310" s="68"/>
      <c r="C310" s="3" t="s">
        <v>101</v>
      </c>
      <c r="D310" s="87">
        <f>SUM(D311:D321)</f>
        <v>3584000</v>
      </c>
    </row>
    <row r="311" spans="1:4" ht="9.75">
      <c r="A311" s="4" t="s">
        <v>225</v>
      </c>
      <c r="B311" s="3"/>
      <c r="C311" s="68"/>
      <c r="D311" s="87"/>
    </row>
    <row r="312" spans="1:4" ht="9.75">
      <c r="A312" s="4">
        <v>301</v>
      </c>
      <c r="B312" s="4"/>
      <c r="C312" s="68" t="s">
        <v>471</v>
      </c>
      <c r="D312" s="15">
        <f>'Rozpočet 2023 pracovni material'!G436</f>
        <v>498000</v>
      </c>
    </row>
    <row r="313" spans="1:4" ht="9.75">
      <c r="A313" s="4">
        <v>302</v>
      </c>
      <c r="B313" s="4"/>
      <c r="C313" s="68" t="s">
        <v>472</v>
      </c>
      <c r="D313" s="15">
        <f>'Rozpočet 2023 pracovni material'!G437</f>
        <v>713000</v>
      </c>
    </row>
    <row r="314" spans="1:4" ht="9.75">
      <c r="A314" s="4">
        <v>303</v>
      </c>
      <c r="B314" s="4"/>
      <c r="C314" s="68" t="s">
        <v>473</v>
      </c>
      <c r="D314" s="15">
        <f>'Rozpočet 2023 pracovni material'!G438</f>
        <v>350000</v>
      </c>
    </row>
    <row r="315" spans="1:4" ht="9.75">
      <c r="A315" s="4">
        <v>309</v>
      </c>
      <c r="B315" s="4"/>
      <c r="C315" s="68" t="s">
        <v>474</v>
      </c>
      <c r="D315" s="15">
        <f>'Rozpočet 2023 pracovni material'!G439</f>
        <v>870000</v>
      </c>
    </row>
    <row r="316" spans="1:4" ht="9.75">
      <c r="A316" s="4">
        <v>310</v>
      </c>
      <c r="B316" s="4"/>
      <c r="C316" s="68" t="s">
        <v>475</v>
      </c>
      <c r="D316" s="15">
        <f>'Rozpočet 2023 pracovni material'!G440</f>
        <v>184000</v>
      </c>
    </row>
    <row r="317" spans="1:4" ht="9.75">
      <c r="A317" s="4">
        <v>311</v>
      </c>
      <c r="B317" s="4"/>
      <c r="C317" s="68" t="s">
        <v>476</v>
      </c>
      <c r="D317" s="15">
        <f>'Rozpočet 2023 pracovni material'!G441</f>
        <v>305000</v>
      </c>
    </row>
    <row r="318" spans="1:4" ht="9.75">
      <c r="A318" s="4">
        <v>312</v>
      </c>
      <c r="B318" s="4"/>
      <c r="C318" s="68" t="s">
        <v>477</v>
      </c>
      <c r="D318" s="15">
        <f>'Rozpočet 2023 pracovni material'!G442</f>
        <v>417000</v>
      </c>
    </row>
    <row r="319" spans="1:4" ht="9.75">
      <c r="A319" s="4">
        <v>313</v>
      </c>
      <c r="B319" s="4"/>
      <c r="C319" s="68" t="s">
        <v>478</v>
      </c>
      <c r="D319" s="15">
        <f>'Rozpočet 2023 pracovni material'!G443</f>
        <v>72000</v>
      </c>
    </row>
    <row r="320" spans="1:4" ht="9.75">
      <c r="A320" s="4">
        <v>318</v>
      </c>
      <c r="B320" s="4"/>
      <c r="C320" s="68" t="s">
        <v>479</v>
      </c>
      <c r="D320" s="15">
        <f>'Rozpočet 2023 pracovni material'!G444</f>
        <v>175000</v>
      </c>
    </row>
    <row r="321" spans="1:5" ht="10.5" customHeight="1">
      <c r="A321" s="83"/>
      <c r="B321" s="83"/>
      <c r="C321" s="124"/>
      <c r="D321" s="86"/>
      <c r="E321" s="69" t="e">
        <f>SUM(#REF!/D321)*100</f>
        <v>#REF!</v>
      </c>
    </row>
    <row r="322" spans="1:5" ht="10.5" customHeight="1">
      <c r="A322" s="81">
        <v>24</v>
      </c>
      <c r="B322" s="81">
        <v>2310</v>
      </c>
      <c r="C322" s="81" t="s">
        <v>83</v>
      </c>
      <c r="D322" s="86">
        <f>SUM(D323:D330)</f>
        <v>8875283</v>
      </c>
      <c r="E322" s="70"/>
    </row>
    <row r="323" spans="1:5" ht="10.5" customHeight="1">
      <c r="A323" s="68"/>
      <c r="B323" s="81">
        <v>2321</v>
      </c>
      <c r="C323" s="68" t="s">
        <v>84</v>
      </c>
      <c r="D323" s="90"/>
      <c r="E323" s="70"/>
    </row>
    <row r="324" spans="1:5" ht="10.5" customHeight="1">
      <c r="A324" s="68"/>
      <c r="B324" s="68"/>
      <c r="C324" s="123" t="s">
        <v>285</v>
      </c>
      <c r="D324" s="90">
        <f>'Rozpočet 2023 pracovni material'!G448</f>
        <v>2006633</v>
      </c>
      <c r="E324" s="70"/>
    </row>
    <row r="325" spans="1:5" ht="10.5" customHeight="1">
      <c r="A325" s="68"/>
      <c r="B325" s="68"/>
      <c r="C325" s="123" t="s">
        <v>226</v>
      </c>
      <c r="D325" s="15">
        <f>'Rozpočet 2023 pracovni material'!G449</f>
        <v>2504604</v>
      </c>
      <c r="E325" s="70"/>
    </row>
    <row r="326" spans="1:5" ht="10.5" customHeight="1">
      <c r="A326" s="68"/>
      <c r="B326" s="68"/>
      <c r="C326" s="123" t="s">
        <v>312</v>
      </c>
      <c r="D326" s="15">
        <f>'Rozpočet 2023 pracovni material'!G451</f>
        <v>1000000</v>
      </c>
      <c r="E326" s="70"/>
    </row>
    <row r="327" spans="1:5" ht="10.5" customHeight="1">
      <c r="A327" s="68"/>
      <c r="B327" s="68"/>
      <c r="C327" s="123" t="s">
        <v>313</v>
      </c>
      <c r="D327" s="15">
        <f>'Rozpočet 2023 pracovni material'!G452</f>
        <v>2564046</v>
      </c>
      <c r="E327" s="70"/>
    </row>
    <row r="328" spans="1:5" ht="10.5" customHeight="1">
      <c r="A328" s="68"/>
      <c r="B328" s="68"/>
      <c r="C328" s="123" t="s">
        <v>402</v>
      </c>
      <c r="D328" s="15">
        <f>'Rozpočet 2023 pracovni material'!G454</f>
        <v>800000</v>
      </c>
      <c r="E328" s="70"/>
    </row>
    <row r="329" spans="1:5" ht="10.5" customHeight="1">
      <c r="A329" s="68"/>
      <c r="B329" s="68"/>
      <c r="C329" s="123" t="s">
        <v>403</v>
      </c>
      <c r="D329" s="15">
        <f>'Rozpočet 2023 pracovni material'!G455</f>
        <v>0</v>
      </c>
      <c r="E329" s="70"/>
    </row>
    <row r="330" spans="1:5" ht="10.5" customHeight="1">
      <c r="A330" s="68"/>
      <c r="B330" s="68"/>
      <c r="C330" s="123"/>
      <c r="D330" s="90"/>
      <c r="E330" s="70"/>
    </row>
    <row r="331" spans="1:5" ht="10.5" customHeight="1">
      <c r="A331" s="68"/>
      <c r="B331" s="68"/>
      <c r="C331" s="81" t="s">
        <v>86</v>
      </c>
      <c r="D331" s="87">
        <f>SUM(D332:D334)</f>
        <v>976000</v>
      </c>
      <c r="E331" s="70"/>
    </row>
    <row r="332" spans="1:5" ht="10.5" customHeight="1">
      <c r="A332" s="23">
        <v>1006</v>
      </c>
      <c r="B332" s="4">
        <v>3633</v>
      </c>
      <c r="C332" s="68" t="s">
        <v>524</v>
      </c>
      <c r="D332" s="90">
        <f>'Rozpočet 2023 pracovni material'!G458</f>
        <v>300000</v>
      </c>
      <c r="E332" s="70"/>
    </row>
    <row r="333" spans="1:5" ht="10.5" customHeight="1">
      <c r="A333" s="23">
        <v>202303</v>
      </c>
      <c r="B333" s="4">
        <v>6171</v>
      </c>
      <c r="C333" s="68" t="s">
        <v>435</v>
      </c>
      <c r="D333" s="90">
        <f>'Rozpočet 2023 pracovni material'!G460</f>
        <v>676000</v>
      </c>
      <c r="E333" s="70"/>
    </row>
    <row r="334" spans="1:5" ht="10.5" customHeight="1">
      <c r="A334" s="68"/>
      <c r="B334" s="68"/>
      <c r="C334" s="68"/>
      <c r="D334" s="90"/>
      <c r="E334" s="70"/>
    </row>
    <row r="335" spans="1:4" ht="10.5" customHeight="1">
      <c r="A335" s="68"/>
      <c r="B335" s="68"/>
      <c r="C335" s="81" t="s">
        <v>85</v>
      </c>
      <c r="D335" s="87">
        <f>SUM(D336:D343)</f>
        <v>5610000</v>
      </c>
    </row>
    <row r="336" spans="1:4" ht="10.5" customHeight="1">
      <c r="A336" s="25">
        <v>201624</v>
      </c>
      <c r="B336" s="4">
        <v>2212</v>
      </c>
      <c r="C336" s="68" t="s">
        <v>570</v>
      </c>
      <c r="D336" s="15">
        <f>'Rozpočet 2023 pracovni material'!G465</f>
        <v>100000</v>
      </c>
    </row>
    <row r="337" spans="1:4" ht="10.5" customHeight="1">
      <c r="A337" s="25">
        <v>201708</v>
      </c>
      <c r="B337" s="4">
        <v>2212</v>
      </c>
      <c r="C337" s="68" t="s">
        <v>289</v>
      </c>
      <c r="D337" s="15">
        <f>'Rozpočet 2023 pracovni material'!G466</f>
        <v>200000</v>
      </c>
    </row>
    <row r="338" spans="1:4" ht="10.5" customHeight="1">
      <c r="A338" s="164">
        <v>202010</v>
      </c>
      <c r="B338" s="112">
        <v>2212</v>
      </c>
      <c r="C338" s="112" t="s">
        <v>279</v>
      </c>
      <c r="D338" s="15">
        <f>'Rozpočet 2023 pracovni material'!G467</f>
        <v>500000</v>
      </c>
    </row>
    <row r="339" spans="1:4" ht="10.5" customHeight="1">
      <c r="A339" s="164">
        <v>202104</v>
      </c>
      <c r="B339" s="112">
        <v>2212</v>
      </c>
      <c r="C339" s="112" t="s">
        <v>290</v>
      </c>
      <c r="D339" s="15">
        <f>'Rozpočet 2023 pracovni material'!G469</f>
        <v>500000</v>
      </c>
    </row>
    <row r="340" spans="1:4" ht="10.5" customHeight="1">
      <c r="A340" s="119">
        <v>202208</v>
      </c>
      <c r="B340" s="68">
        <v>2212</v>
      </c>
      <c r="C340" s="68" t="s">
        <v>410</v>
      </c>
      <c r="D340" s="15">
        <f>'Rozpočet 2023 pracovni material'!G473</f>
        <v>500000</v>
      </c>
    </row>
    <row r="341" spans="1:4" ht="10.5" customHeight="1">
      <c r="A341" s="119">
        <v>202210</v>
      </c>
      <c r="B341" s="68">
        <v>2212</v>
      </c>
      <c r="C341" s="68" t="s">
        <v>412</v>
      </c>
      <c r="D341" s="15">
        <f>'Rozpočet 2023 pracovni material'!G475</f>
        <v>160000</v>
      </c>
    </row>
    <row r="342" spans="1:4" ht="9.75">
      <c r="A342" s="25">
        <v>202219</v>
      </c>
      <c r="B342" s="4">
        <v>2212</v>
      </c>
      <c r="C342" s="68" t="s">
        <v>440</v>
      </c>
      <c r="D342" s="15">
        <f>'Rozpočet 2023 pracovni material'!G477</f>
        <v>3650000</v>
      </c>
    </row>
    <row r="343" spans="1:4" ht="9.75">
      <c r="A343" s="25"/>
      <c r="B343" s="4"/>
      <c r="C343" s="68"/>
      <c r="D343" s="15"/>
    </row>
    <row r="344" spans="1:4" ht="9.75">
      <c r="A344" s="8"/>
      <c r="B344" s="4"/>
      <c r="C344" s="81" t="s">
        <v>171</v>
      </c>
      <c r="D344" s="87">
        <f>SUM(D345:D349)</f>
        <v>3000000</v>
      </c>
    </row>
    <row r="345" spans="1:4" ht="9.75">
      <c r="A345" s="22">
        <v>201602</v>
      </c>
      <c r="B345" s="4">
        <v>2212</v>
      </c>
      <c r="C345" s="68" t="s">
        <v>271</v>
      </c>
      <c r="D345" s="15">
        <f>'Rozpočet 2023 pracovni material'!G480</f>
        <v>200000</v>
      </c>
    </row>
    <row r="346" spans="1:4" ht="9.75">
      <c r="A346" s="22">
        <v>201703</v>
      </c>
      <c r="C346" s="68" t="s">
        <v>272</v>
      </c>
      <c r="D346" s="15">
        <f>'Rozpočet 2023 pracovni material'!G481</f>
        <v>2000000</v>
      </c>
    </row>
    <row r="347" spans="1:4" ht="9.75">
      <c r="A347" s="25">
        <v>202102</v>
      </c>
      <c r="B347" s="4"/>
      <c r="C347" s="68" t="s">
        <v>414</v>
      </c>
      <c r="D347" s="15">
        <f>'Rozpočet 2023 pracovni material'!G483</f>
        <v>300000</v>
      </c>
    </row>
    <row r="348" spans="1:4" ht="9.75">
      <c r="A348" s="25">
        <v>202304</v>
      </c>
      <c r="B348" s="4">
        <v>2321</v>
      </c>
      <c r="C348" s="68" t="s">
        <v>571</v>
      </c>
      <c r="D348" s="15">
        <f>'Rozpočet 2023 pracovni material'!G487</f>
        <v>500000</v>
      </c>
    </row>
    <row r="349" spans="1:4" ht="12.75">
      <c r="A349" s="24"/>
      <c r="B349" s="110"/>
      <c r="C349" s="8"/>
      <c r="D349" s="15"/>
    </row>
    <row r="350" spans="1:4" ht="9.75">
      <c r="A350" s="119"/>
      <c r="B350" s="68"/>
      <c r="C350" s="81" t="s">
        <v>172</v>
      </c>
      <c r="D350" s="87">
        <f>SUM(D351:D357)</f>
        <v>29900000</v>
      </c>
    </row>
    <row r="351" spans="1:4" ht="9.75">
      <c r="A351" s="119">
        <v>3322</v>
      </c>
      <c r="B351" s="68">
        <v>3322</v>
      </c>
      <c r="C351" s="68" t="s">
        <v>273</v>
      </c>
      <c r="D351" s="15">
        <f>'Rozpočet 2023 pracovni material'!G490</f>
        <v>1200000</v>
      </c>
    </row>
    <row r="352" spans="1:4" ht="9.75">
      <c r="A352" s="119">
        <v>201608</v>
      </c>
      <c r="B352" s="68">
        <v>3114</v>
      </c>
      <c r="C352" s="68" t="s">
        <v>173</v>
      </c>
      <c r="D352" s="15">
        <f>'Rozpočet 2023 pracovni material'!G492</f>
        <v>200000</v>
      </c>
    </row>
    <row r="353" spans="1:4" ht="9.75">
      <c r="A353" s="22">
        <v>201620</v>
      </c>
      <c r="B353" s="6">
        <v>3111</v>
      </c>
      <c r="C353" s="68" t="s">
        <v>416</v>
      </c>
      <c r="D353" s="15">
        <f>'Rozpočet 2023 pracovni material'!G493</f>
        <v>100000</v>
      </c>
    </row>
    <row r="354" spans="1:4" ht="9.75">
      <c r="A354" s="164">
        <v>202110</v>
      </c>
      <c r="B354" s="112">
        <v>3319</v>
      </c>
      <c r="C354" s="112" t="s">
        <v>418</v>
      </c>
      <c r="D354" s="15">
        <f>'Rozpočet 2023 pracovni material'!G496</f>
        <v>14500000</v>
      </c>
    </row>
    <row r="355" spans="1:4" ht="9.75">
      <c r="A355" s="164">
        <v>202203</v>
      </c>
      <c r="B355" s="112">
        <v>3613</v>
      </c>
      <c r="C355" s="112" t="s">
        <v>419</v>
      </c>
      <c r="D355" s="15">
        <f>'Rozpočet 2023 pracovni material'!G498</f>
        <v>1500000</v>
      </c>
    </row>
    <row r="356" spans="1:4" ht="9.75">
      <c r="A356" s="115">
        <v>202301</v>
      </c>
      <c r="B356" s="112">
        <v>3122</v>
      </c>
      <c r="C356" s="112" t="s">
        <v>438</v>
      </c>
      <c r="D356" s="15">
        <f>'Rozpočet 2023 pracovni material'!G502</f>
        <v>11000000</v>
      </c>
    </row>
    <row r="357" spans="1:4" ht="9.75">
      <c r="A357" s="115">
        <v>202302</v>
      </c>
      <c r="B357" s="112">
        <v>4351</v>
      </c>
      <c r="C357" s="112" t="s">
        <v>568</v>
      </c>
      <c r="D357" s="15">
        <f>'Rozpočet 2023 pracovni material'!G503</f>
        <v>1400000</v>
      </c>
    </row>
    <row r="358" spans="1:4" ht="9.75">
      <c r="A358" s="115"/>
      <c r="B358" s="112"/>
      <c r="C358" s="113"/>
      <c r="D358" s="15"/>
    </row>
    <row r="359" spans="1:4" ht="9.75">
      <c r="A359" s="68"/>
      <c r="B359" s="68"/>
      <c r="C359" s="81" t="s">
        <v>87</v>
      </c>
      <c r="D359" s="87">
        <f>SUM(D360:D370)</f>
        <v>3700000</v>
      </c>
    </row>
    <row r="360" spans="1:4" ht="9.75">
      <c r="A360" s="68">
        <v>347</v>
      </c>
      <c r="B360" s="68"/>
      <c r="C360" s="68" t="s">
        <v>223</v>
      </c>
      <c r="D360" s="90">
        <f>'Rozpočet 2023 pracovni material'!G506</f>
        <v>200000</v>
      </c>
    </row>
    <row r="361" spans="1:4" ht="9.75">
      <c r="A361" s="68">
        <v>1236</v>
      </c>
      <c r="B361" s="68"/>
      <c r="C361" s="68" t="s">
        <v>224</v>
      </c>
      <c r="D361" s="90">
        <f>'Rozpočet 2023 pracovni material'!G507</f>
        <v>1200000</v>
      </c>
    </row>
    <row r="362" spans="1:4" ht="9.75">
      <c r="A362" s="119">
        <v>201326</v>
      </c>
      <c r="B362" s="68">
        <v>3319</v>
      </c>
      <c r="C362" s="68" t="s">
        <v>457</v>
      </c>
      <c r="D362" s="90">
        <f>'Rozpočet 2023 pracovni material'!G508</f>
        <v>800000</v>
      </c>
    </row>
    <row r="363" spans="1:4" ht="9.75">
      <c r="A363" s="119">
        <v>201619</v>
      </c>
      <c r="B363" s="116">
        <v>3419</v>
      </c>
      <c r="C363" s="68" t="s">
        <v>422</v>
      </c>
      <c r="D363" s="90">
        <f>'Rozpočet 2023 pracovni material'!G509</f>
        <v>100000</v>
      </c>
    </row>
    <row r="364" spans="1:4" ht="9.75">
      <c r="A364" s="22">
        <v>201705</v>
      </c>
      <c r="B364" s="68">
        <v>2219</v>
      </c>
      <c r="C364" s="68" t="s">
        <v>563</v>
      </c>
      <c r="D364" s="15">
        <f>'Rozpočet 2023 pracovni material'!G510</f>
        <v>200000</v>
      </c>
    </row>
    <row r="365" spans="1:4" ht="9.75">
      <c r="A365" s="22">
        <v>202105</v>
      </c>
      <c r="B365" s="68">
        <v>3745</v>
      </c>
      <c r="C365" s="68" t="s">
        <v>286</v>
      </c>
      <c r="D365" s="90">
        <f>'Rozpočet 2023 pracovni material'!G512</f>
        <v>300000</v>
      </c>
    </row>
    <row r="366" spans="1:4" ht="9.75">
      <c r="A366" s="22">
        <v>202108</v>
      </c>
      <c r="B366" s="68"/>
      <c r="C366" s="68" t="s">
        <v>87</v>
      </c>
      <c r="D366" s="15">
        <f>'Rozpočet 2023 pracovni material'!G523</f>
        <v>200000</v>
      </c>
    </row>
    <row r="367" spans="1:4" ht="9.75">
      <c r="A367" s="22">
        <v>202116</v>
      </c>
      <c r="B367" s="68">
        <v>3639</v>
      </c>
      <c r="C367" s="68" t="s">
        <v>562</v>
      </c>
      <c r="D367" s="15">
        <f>'Rozpočet 2023 pracovni material'!G514</f>
        <v>300000</v>
      </c>
    </row>
    <row r="368" spans="1:4" ht="9.75">
      <c r="A368" s="22">
        <v>202117</v>
      </c>
      <c r="B368" s="68">
        <v>3429</v>
      </c>
      <c r="C368" s="68" t="s">
        <v>311</v>
      </c>
      <c r="D368" s="15">
        <f>'Rozpočet 2023 pracovni material'!G515</f>
        <v>100000</v>
      </c>
    </row>
    <row r="369" spans="1:4" ht="9.75">
      <c r="A369" s="22">
        <v>202206</v>
      </c>
      <c r="B369" s="68">
        <v>3111</v>
      </c>
      <c r="C369" s="68" t="s">
        <v>424</v>
      </c>
      <c r="D369" s="15">
        <f>'Rozpočet 2023 pracovni material'!G516</f>
        <v>300000</v>
      </c>
    </row>
    <row r="370" spans="2:4" ht="9.75">
      <c r="B370" s="68"/>
      <c r="C370" s="68"/>
      <c r="D370" s="15"/>
    </row>
    <row r="371" spans="1:4" ht="9.75">
      <c r="A371" s="66"/>
      <c r="B371" s="66"/>
      <c r="C371" s="66"/>
      <c r="D371" s="64"/>
    </row>
    <row r="372" spans="1:4" ht="12">
      <c r="A372" s="65" t="s">
        <v>15</v>
      </c>
      <c r="B372" s="66"/>
      <c r="C372" s="66"/>
      <c r="D372" s="63">
        <f>D133+D137+D141+D147+D181+D201+D210+D216+D239+D249+D263+D265+D270+D273+D285+D293+D297+D298+D300+D308</f>
        <v>181063545.24</v>
      </c>
    </row>
    <row r="373" spans="1:4" ht="9.75">
      <c r="A373" s="62"/>
      <c r="B373" s="62"/>
      <c r="C373" s="66"/>
      <c r="D373" s="64"/>
    </row>
    <row r="374" spans="1:4" ht="9.75">
      <c r="A374" s="3" t="s">
        <v>2</v>
      </c>
      <c r="B374" s="4"/>
      <c r="C374" s="4"/>
      <c r="D374" s="15">
        <f>D126-D372</f>
        <v>0</v>
      </c>
    </row>
    <row r="375" spans="1:4" ht="9.75">
      <c r="A375" s="8"/>
      <c r="B375" s="4"/>
      <c r="C375" s="4"/>
      <c r="D375" s="15"/>
    </row>
    <row r="376" spans="1:4" ht="9.75">
      <c r="A376" s="4"/>
      <c r="B376" s="4"/>
      <c r="C376" s="4"/>
      <c r="D376" s="15"/>
    </row>
    <row r="377" spans="1:3" ht="9.75">
      <c r="A377" s="132" t="s">
        <v>482</v>
      </c>
      <c r="B377" s="4"/>
      <c r="C377" s="4"/>
    </row>
    <row r="378" spans="1:3" ht="9.75">
      <c r="A378" s="112" t="s">
        <v>494</v>
      </c>
      <c r="B378" s="4"/>
      <c r="C378" s="4"/>
    </row>
    <row r="379" spans="1:3" ht="9.75">
      <c r="A379" s="112" t="s">
        <v>492</v>
      </c>
      <c r="B379" s="4"/>
      <c r="C379" s="4"/>
    </row>
    <row r="380" spans="1:3" ht="9.75">
      <c r="A380" s="112" t="s">
        <v>483</v>
      </c>
      <c r="B380" s="4"/>
      <c r="C380" s="4"/>
    </row>
    <row r="381" spans="1:3" ht="9.75">
      <c r="A381" s="112" t="s">
        <v>493</v>
      </c>
      <c r="B381" s="3"/>
      <c r="C381" s="3"/>
    </row>
    <row r="382" spans="1:3" ht="9.75">
      <c r="A382" s="112" t="s">
        <v>484</v>
      </c>
      <c r="B382" s="3"/>
      <c r="C382" s="3"/>
    </row>
    <row r="383" spans="1:3" ht="9.75">
      <c r="A383" s="112" t="s">
        <v>485</v>
      </c>
      <c r="B383" s="3"/>
      <c r="C383" s="3"/>
    </row>
    <row r="384" spans="1:9" s="30" customFormat="1" ht="9.75">
      <c r="A384" s="3"/>
      <c r="B384" s="3"/>
      <c r="C384" s="3"/>
      <c r="D384" s="1"/>
      <c r="E384" s="6"/>
      <c r="F384" s="6"/>
      <c r="G384" s="6"/>
      <c r="H384" s="6"/>
      <c r="I384" s="6"/>
    </row>
    <row r="385" spans="1:9" s="30" customFormat="1" ht="9.75">
      <c r="A385" s="81" t="s">
        <v>183</v>
      </c>
      <c r="B385" s="5"/>
      <c r="C385" s="5"/>
      <c r="D385" s="1"/>
      <c r="E385" s="6"/>
      <c r="F385" s="6"/>
      <c r="G385" s="6"/>
      <c r="H385" s="6"/>
      <c r="I385" s="6"/>
    </row>
    <row r="386" spans="1:9" s="30" customFormat="1" ht="9.75">
      <c r="A386" s="83" t="s">
        <v>486</v>
      </c>
      <c r="B386" s="5"/>
      <c r="C386" s="5"/>
      <c r="D386" s="1"/>
      <c r="E386" s="6"/>
      <c r="F386" s="6"/>
      <c r="G386" s="6"/>
      <c r="H386" s="6"/>
      <c r="I386" s="6"/>
    </row>
    <row r="387" spans="1:9" s="30" customFormat="1" ht="9.75">
      <c r="A387" s="83" t="s">
        <v>487</v>
      </c>
      <c r="B387" s="5"/>
      <c r="C387" s="5"/>
      <c r="D387" s="1"/>
      <c r="E387" s="6"/>
      <c r="F387" s="6"/>
      <c r="G387" s="6"/>
      <c r="H387" s="6"/>
      <c r="I387" s="6"/>
    </row>
    <row r="388" spans="1:9" s="30" customFormat="1" ht="9.75">
      <c r="A388" s="68" t="s">
        <v>488</v>
      </c>
      <c r="B388" s="5"/>
      <c r="C388" s="5"/>
      <c r="D388" s="1"/>
      <c r="E388" s="6"/>
      <c r="F388" s="6"/>
      <c r="G388" s="6"/>
      <c r="H388" s="6"/>
      <c r="I388" s="6"/>
    </row>
    <row r="389" spans="1:9" s="30" customFormat="1" ht="9.75">
      <c r="A389" s="68" t="s">
        <v>489</v>
      </c>
      <c r="B389" s="5"/>
      <c r="C389" s="5"/>
      <c r="D389" s="1"/>
      <c r="E389" s="6"/>
      <c r="F389" s="6"/>
      <c r="G389" s="6"/>
      <c r="H389" s="6"/>
      <c r="I389" s="6"/>
    </row>
    <row r="390" spans="1:9" s="30" customFormat="1" ht="9.75">
      <c r="A390" s="112" t="s">
        <v>490</v>
      </c>
      <c r="B390" s="5"/>
      <c r="C390" s="5"/>
      <c r="D390" s="1"/>
      <c r="E390" s="6"/>
      <c r="F390" s="6"/>
      <c r="G390" s="6"/>
      <c r="H390" s="6"/>
      <c r="I390" s="6"/>
    </row>
    <row r="391" spans="1:9" s="30" customFormat="1" ht="9.75">
      <c r="A391" s="112" t="s">
        <v>491</v>
      </c>
      <c r="B391" s="5"/>
      <c r="C391" s="5"/>
      <c r="D391" s="1"/>
      <c r="E391" s="6"/>
      <c r="F391" s="6"/>
      <c r="G391" s="6"/>
      <c r="H391" s="6"/>
      <c r="I391" s="6"/>
    </row>
    <row r="392" spans="1:9" s="30" customFormat="1" ht="9.75">
      <c r="A392" s="132"/>
      <c r="B392" s="6"/>
      <c r="C392" s="6"/>
      <c r="D392" s="1"/>
      <c r="E392" s="6"/>
      <c r="F392" s="6"/>
      <c r="G392" s="6"/>
      <c r="H392" s="6"/>
      <c r="I392" s="6"/>
    </row>
    <row r="393" ht="9.75">
      <c r="A393" s="133" t="s">
        <v>502</v>
      </c>
    </row>
    <row r="394" spans="1:9" s="30" customFormat="1" ht="9.75">
      <c r="A394" s="133" t="s">
        <v>495</v>
      </c>
      <c r="B394" s="6"/>
      <c r="C394" s="6"/>
      <c r="D394" s="1"/>
      <c r="E394" s="6"/>
      <c r="F394" s="6"/>
      <c r="G394" s="6"/>
      <c r="H394" s="6"/>
      <c r="I394" s="6"/>
    </row>
    <row r="395" ht="9.75">
      <c r="A395" s="133" t="s">
        <v>496</v>
      </c>
    </row>
    <row r="396" ht="9.75">
      <c r="A396" s="133" t="s">
        <v>497</v>
      </c>
    </row>
    <row r="397" ht="9.75">
      <c r="A397" s="133" t="s">
        <v>498</v>
      </c>
    </row>
    <row r="398" ht="9.75">
      <c r="A398" s="133" t="s">
        <v>499</v>
      </c>
    </row>
    <row r="399" ht="9.75">
      <c r="A399" s="133" t="s">
        <v>500</v>
      </c>
    </row>
    <row r="400" ht="9.75">
      <c r="A400" s="133" t="s">
        <v>501</v>
      </c>
    </row>
    <row r="401" ht="12" thickBot="1">
      <c r="A401" s="120"/>
    </row>
    <row r="402" spans="1:4" ht="9.75">
      <c r="A402" s="135" t="s">
        <v>505</v>
      </c>
      <c r="B402" s="143"/>
      <c r="C402" s="143"/>
      <c r="D402" s="137"/>
    </row>
    <row r="403" spans="1:4" ht="9.75">
      <c r="A403" s="141" t="s">
        <v>504</v>
      </c>
      <c r="D403" s="138"/>
    </row>
    <row r="404" spans="1:4" ht="10.5" thickBot="1">
      <c r="A404" s="142" t="s">
        <v>506</v>
      </c>
      <c r="B404" s="144"/>
      <c r="C404" s="144"/>
      <c r="D404" s="140"/>
    </row>
    <row r="405" ht="12">
      <c r="A405" s="120"/>
    </row>
    <row r="407" ht="12.75">
      <c r="A407" s="58" t="s">
        <v>335</v>
      </c>
    </row>
    <row r="408" ht="12.75">
      <c r="A408" s="58" t="s">
        <v>480</v>
      </c>
    </row>
    <row r="409" ht="12.75">
      <c r="A409" s="58" t="s">
        <v>336</v>
      </c>
    </row>
    <row r="410" ht="12.75">
      <c r="A410" s="58" t="s">
        <v>337</v>
      </c>
    </row>
    <row r="411" ht="11.25">
      <c r="A411" s="125"/>
    </row>
    <row r="412" ht="12.75">
      <c r="A412" s="126" t="s">
        <v>338</v>
      </c>
    </row>
    <row r="413" ht="12.75">
      <c r="A413" s="126" t="s">
        <v>339</v>
      </c>
    </row>
    <row r="414" ht="12.75">
      <c r="A414" s="126" t="s">
        <v>481</v>
      </c>
    </row>
    <row r="417" ht="9.75">
      <c r="A417" s="6" t="s">
        <v>176</v>
      </c>
    </row>
  </sheetData>
  <sheetProtection/>
  <hyperlinks>
    <hyperlink ref="A403" r:id="rId1" display="https://www.vbites.cz/mestsky-urad-a-samosprava/mestsky-urad/odbor-financni"/>
    <hyperlink ref="A404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0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36.00390625" style="19" customWidth="1"/>
    <col min="4" max="5" width="10.8515625" style="19" customWidth="1"/>
    <col min="6" max="6" width="10.7109375" style="30" customWidth="1"/>
    <col min="7" max="7" width="10.8515625" style="1" customWidth="1"/>
    <col min="8" max="8" width="12.57421875" style="1" customWidth="1"/>
    <col min="9" max="9" width="14.00390625" style="6" hidden="1" customWidth="1"/>
    <col min="10" max="16384" width="9.140625" style="6" customWidth="1"/>
  </cols>
  <sheetData>
    <row r="1" spans="1:8" ht="12.75">
      <c r="A1" s="58" t="s">
        <v>102</v>
      </c>
      <c r="B1" s="9"/>
      <c r="C1" s="59"/>
      <c r="D1" s="59"/>
      <c r="E1" s="59"/>
      <c r="F1" s="38"/>
      <c r="G1" s="15"/>
      <c r="H1" s="15"/>
    </row>
    <row r="2" spans="1:8" ht="12.75">
      <c r="A2" s="58" t="s">
        <v>340</v>
      </c>
      <c r="B2" s="9"/>
      <c r="C2" s="59"/>
      <c r="D2" s="59"/>
      <c r="E2" s="59"/>
      <c r="F2" s="38"/>
      <c r="G2" s="15"/>
      <c r="H2" s="15"/>
    </row>
    <row r="3" spans="1:8" ht="9.75">
      <c r="A3" s="57"/>
      <c r="B3" s="40"/>
      <c r="C3" s="41"/>
      <c r="D3" s="48" t="s">
        <v>21</v>
      </c>
      <c r="E3" s="42" t="s">
        <v>26</v>
      </c>
      <c r="F3" s="51" t="s">
        <v>18</v>
      </c>
      <c r="G3" s="75" t="s">
        <v>20</v>
      </c>
      <c r="H3" s="54" t="s">
        <v>19</v>
      </c>
    </row>
    <row r="4" spans="1:8" ht="9.75">
      <c r="A4" s="43"/>
      <c r="B4" s="28"/>
      <c r="C4" s="29"/>
      <c r="D4" s="49">
        <v>2022</v>
      </c>
      <c r="E4" s="39">
        <v>2022</v>
      </c>
      <c r="F4" s="52" t="s">
        <v>293</v>
      </c>
      <c r="G4" s="76" t="s">
        <v>341</v>
      </c>
      <c r="H4" s="55"/>
    </row>
    <row r="5" spans="1:8" ht="9.75">
      <c r="A5" s="44"/>
      <c r="B5" s="45"/>
      <c r="C5" s="46"/>
      <c r="D5" s="50" t="s">
        <v>47</v>
      </c>
      <c r="E5" s="47" t="s">
        <v>232</v>
      </c>
      <c r="F5" s="53" t="s">
        <v>230</v>
      </c>
      <c r="G5" s="77"/>
      <c r="H5" s="56"/>
    </row>
    <row r="6" ht="9.75">
      <c r="G6" s="64"/>
    </row>
    <row r="7" spans="1:7" ht="12.75">
      <c r="A7" s="12" t="s">
        <v>17</v>
      </c>
      <c r="B7" s="4"/>
      <c r="C7" s="20"/>
      <c r="D7" s="20"/>
      <c r="E7" s="20"/>
      <c r="G7" s="64"/>
    </row>
    <row r="8" spans="1:7" ht="9.75">
      <c r="A8" s="16" t="s">
        <v>0</v>
      </c>
      <c r="B8" s="16" t="s">
        <v>80</v>
      </c>
      <c r="C8" s="16" t="s">
        <v>81</v>
      </c>
      <c r="D8" s="20"/>
      <c r="E8" s="20"/>
      <c r="G8" s="64"/>
    </row>
    <row r="9" spans="1:7" ht="9.75">
      <c r="A9" s="6"/>
      <c r="G9" s="64"/>
    </row>
    <row r="10" spans="1:7" ht="9.75">
      <c r="A10" s="11" t="s">
        <v>3</v>
      </c>
      <c r="B10" s="11"/>
      <c r="C10" s="18"/>
      <c r="D10" s="32">
        <f>SUM(D11:D27)</f>
        <v>96035000</v>
      </c>
      <c r="E10" s="32">
        <f>SUM(E11:E27)</f>
        <v>102421520</v>
      </c>
      <c r="F10" s="33">
        <f>SUM(F11:F27)</f>
        <v>94285219.64000002</v>
      </c>
      <c r="G10" s="78">
        <f>SUM(G11:G27)</f>
        <v>124785000</v>
      </c>
    </row>
    <row r="11" ht="9.75">
      <c r="G11" s="64"/>
    </row>
    <row r="12" spans="2:7" ht="9.75">
      <c r="B12" s="13">
        <v>1111</v>
      </c>
      <c r="C12" s="96" t="s">
        <v>184</v>
      </c>
      <c r="D12" s="15">
        <v>14000000</v>
      </c>
      <c r="E12" s="74">
        <v>14000000</v>
      </c>
      <c r="F12" s="74">
        <v>12063451.8</v>
      </c>
      <c r="G12" s="64">
        <v>17000000</v>
      </c>
    </row>
    <row r="13" spans="2:7" ht="9.75">
      <c r="B13" s="13">
        <v>1112</v>
      </c>
      <c r="C13" s="96" t="s">
        <v>185</v>
      </c>
      <c r="D13" s="15">
        <v>450000</v>
      </c>
      <c r="E13" s="74">
        <v>450000</v>
      </c>
      <c r="F13" s="74">
        <v>953057.95</v>
      </c>
      <c r="G13" s="64">
        <v>1200000</v>
      </c>
    </row>
    <row r="14" spans="2:7" ht="9.75">
      <c r="B14" s="13">
        <v>1113</v>
      </c>
      <c r="C14" s="96" t="s">
        <v>186</v>
      </c>
      <c r="D14" s="15">
        <v>1900000</v>
      </c>
      <c r="E14" s="74">
        <v>1900000</v>
      </c>
      <c r="F14" s="74">
        <v>2294360.84</v>
      </c>
      <c r="G14" s="64">
        <v>3000000</v>
      </c>
    </row>
    <row r="15" spans="2:7" ht="9.75">
      <c r="B15" s="13">
        <v>1121</v>
      </c>
      <c r="C15" s="96" t="s">
        <v>187</v>
      </c>
      <c r="D15" s="15">
        <v>16500000</v>
      </c>
      <c r="E15" s="74">
        <v>16500000</v>
      </c>
      <c r="F15" s="74">
        <v>18776094.05</v>
      </c>
      <c r="G15" s="64">
        <v>25000000</v>
      </c>
    </row>
    <row r="16" spans="2:8" ht="9.75">
      <c r="B16" s="13">
        <v>1122</v>
      </c>
      <c r="C16" s="96" t="s">
        <v>188</v>
      </c>
      <c r="D16" s="15">
        <v>9000000</v>
      </c>
      <c r="E16" s="74">
        <v>12051320</v>
      </c>
      <c r="F16" s="74">
        <v>12051320</v>
      </c>
      <c r="G16" s="64">
        <v>9000000</v>
      </c>
      <c r="H16" s="1" t="s">
        <v>156</v>
      </c>
    </row>
    <row r="17" spans="2:8" ht="9.75">
      <c r="B17" s="13">
        <v>1211</v>
      </c>
      <c r="C17" s="96" t="s">
        <v>189</v>
      </c>
      <c r="D17" s="15">
        <v>43600000</v>
      </c>
      <c r="E17" s="74">
        <v>46023600</v>
      </c>
      <c r="F17" s="74">
        <v>38895068.28</v>
      </c>
      <c r="G17" s="64">
        <v>59000000</v>
      </c>
      <c r="H17" s="1">
        <f>G12+G13+G14+G15+G17</f>
        <v>105200000</v>
      </c>
    </row>
    <row r="18" spans="2:7" ht="9.75">
      <c r="B18" s="13">
        <v>1334</v>
      </c>
      <c r="C18" s="96" t="s">
        <v>190</v>
      </c>
      <c r="D18" s="15">
        <v>100000</v>
      </c>
      <c r="E18" s="74">
        <v>400000</v>
      </c>
      <c r="F18" s="74">
        <v>435007.5</v>
      </c>
      <c r="G18" s="64">
        <v>50000</v>
      </c>
    </row>
    <row r="19" spans="2:8" ht="9.75">
      <c r="B19" s="13">
        <v>1335</v>
      </c>
      <c r="C19" s="96" t="s">
        <v>342</v>
      </c>
      <c r="D19" s="15">
        <v>0</v>
      </c>
      <c r="E19" s="74"/>
      <c r="F19" s="74">
        <v>529.2</v>
      </c>
      <c r="G19" s="64">
        <v>0</v>
      </c>
      <c r="H19" s="10"/>
    </row>
    <row r="20" spans="2:7" ht="9.75">
      <c r="B20" s="13">
        <v>1341</v>
      </c>
      <c r="C20" s="96" t="s">
        <v>5</v>
      </c>
      <c r="D20" s="15">
        <v>180000</v>
      </c>
      <c r="E20" s="74">
        <v>180000</v>
      </c>
      <c r="F20" s="74">
        <v>175671</v>
      </c>
      <c r="G20" s="64">
        <v>180000</v>
      </c>
    </row>
    <row r="21" spans="2:7" ht="9.75">
      <c r="B21" s="13">
        <v>1342</v>
      </c>
      <c r="C21" s="96" t="s">
        <v>251</v>
      </c>
      <c r="D21" s="15">
        <v>25000</v>
      </c>
      <c r="E21" s="74">
        <v>36600</v>
      </c>
      <c r="F21" s="74">
        <v>48762</v>
      </c>
      <c r="G21" s="64">
        <v>25000</v>
      </c>
    </row>
    <row r="22" spans="2:7" ht="9.75">
      <c r="B22" s="13">
        <v>1343</v>
      </c>
      <c r="C22" s="96" t="s">
        <v>191</v>
      </c>
      <c r="D22" s="15">
        <v>300000</v>
      </c>
      <c r="E22" s="74">
        <v>300000</v>
      </c>
      <c r="F22" s="74">
        <v>417008</v>
      </c>
      <c r="G22" s="64">
        <v>300000</v>
      </c>
    </row>
    <row r="23" spans="2:7" ht="9.75">
      <c r="B23" s="13">
        <v>1345</v>
      </c>
      <c r="C23" s="96" t="s">
        <v>4</v>
      </c>
      <c r="D23" s="15">
        <v>4000000</v>
      </c>
      <c r="E23" s="74">
        <v>4000000</v>
      </c>
      <c r="F23" s="74">
        <v>3390814.12</v>
      </c>
      <c r="G23" s="64">
        <v>4000000</v>
      </c>
    </row>
    <row r="24" spans="2:7" ht="9.75">
      <c r="B24" s="13">
        <v>1356</v>
      </c>
      <c r="C24" s="96" t="s">
        <v>192</v>
      </c>
      <c r="D24" s="15">
        <v>30000</v>
      </c>
      <c r="E24" s="74">
        <v>30000</v>
      </c>
      <c r="F24" s="74">
        <v>43818.12</v>
      </c>
      <c r="G24" s="64">
        <v>30000</v>
      </c>
    </row>
    <row r="25" spans="2:7" ht="9.75">
      <c r="B25" s="13">
        <v>1361</v>
      </c>
      <c r="C25" s="96" t="s">
        <v>6</v>
      </c>
      <c r="D25" s="15">
        <v>500000</v>
      </c>
      <c r="E25" s="74">
        <v>500000</v>
      </c>
      <c r="F25" s="74">
        <v>468800</v>
      </c>
      <c r="G25" s="64">
        <v>500000</v>
      </c>
    </row>
    <row r="26" spans="2:7" ht="9.75">
      <c r="B26" s="13">
        <v>1381</v>
      </c>
      <c r="C26" s="96" t="s">
        <v>158</v>
      </c>
      <c r="D26" s="15">
        <v>450000</v>
      </c>
      <c r="E26" s="74">
        <v>450000</v>
      </c>
      <c r="F26" s="74">
        <v>579637.2</v>
      </c>
      <c r="G26" s="64">
        <v>500000</v>
      </c>
    </row>
    <row r="27" spans="1:9" ht="9.75">
      <c r="A27" s="6"/>
      <c r="B27" s="6">
        <v>1511</v>
      </c>
      <c r="C27" s="97" t="s">
        <v>22</v>
      </c>
      <c r="D27" s="1">
        <v>5000000</v>
      </c>
      <c r="E27" s="1">
        <v>5600000</v>
      </c>
      <c r="F27" s="1">
        <v>3691819.58</v>
      </c>
      <c r="G27" s="64">
        <v>5000000</v>
      </c>
      <c r="I27" s="1"/>
    </row>
    <row r="28" spans="1:9" ht="9.75">
      <c r="A28" s="6"/>
      <c r="C28" s="97"/>
      <c r="G28" s="64"/>
      <c r="I28" s="1"/>
    </row>
    <row r="29" spans="1:9" ht="9.75">
      <c r="A29" s="11" t="s">
        <v>7</v>
      </c>
      <c r="B29" s="11"/>
      <c r="C29" s="98"/>
      <c r="D29" s="32">
        <f>SUM(D31:D100)</f>
        <v>21727126.54</v>
      </c>
      <c r="E29" s="32">
        <f>SUM(E31:E100)</f>
        <v>24174699.64</v>
      </c>
      <c r="F29" s="33">
        <f>SUM(F31:F100)</f>
        <v>18610271.53</v>
      </c>
      <c r="G29" s="78">
        <f>SUM(G31:G100)</f>
        <v>18773934.240000002</v>
      </c>
      <c r="I29" s="1"/>
    </row>
    <row r="30" spans="1:9" ht="9.75">
      <c r="A30" s="11"/>
      <c r="B30" s="11"/>
      <c r="C30" s="98"/>
      <c r="D30" s="32"/>
      <c r="E30" s="32"/>
      <c r="F30" s="33"/>
      <c r="G30" s="78"/>
      <c r="I30" s="1"/>
    </row>
    <row r="31" spans="1:9" ht="9.75">
      <c r="A31" s="13">
        <v>1032</v>
      </c>
      <c r="B31" s="13">
        <v>2119</v>
      </c>
      <c r="C31" s="96" t="s">
        <v>193</v>
      </c>
      <c r="D31" s="15">
        <v>2900</v>
      </c>
      <c r="E31" s="74">
        <v>2900</v>
      </c>
      <c r="F31" s="74">
        <v>2977</v>
      </c>
      <c r="G31" s="64">
        <v>2900</v>
      </c>
      <c r="I31" s="1"/>
    </row>
    <row r="32" spans="1:9" ht="9.75">
      <c r="A32" s="13">
        <v>1032</v>
      </c>
      <c r="B32" s="13">
        <v>2131</v>
      </c>
      <c r="C32" s="96" t="s">
        <v>194</v>
      </c>
      <c r="D32" s="15"/>
      <c r="E32" s="74"/>
      <c r="F32" s="74"/>
      <c r="G32" s="64"/>
      <c r="I32" s="1"/>
    </row>
    <row r="33" spans="1:7" ht="9.75">
      <c r="A33" s="13"/>
      <c r="B33" s="13"/>
      <c r="C33" s="96" t="s">
        <v>23</v>
      </c>
      <c r="D33" s="15">
        <v>100000</v>
      </c>
      <c r="E33" s="74">
        <v>276000</v>
      </c>
      <c r="F33" s="74">
        <v>276087</v>
      </c>
      <c r="G33" s="64">
        <v>200000</v>
      </c>
    </row>
    <row r="34" spans="1:7" ht="9.75">
      <c r="A34" s="13"/>
      <c r="B34" s="13"/>
      <c r="C34" s="96" t="s">
        <v>24</v>
      </c>
      <c r="D34" s="15">
        <v>10000</v>
      </c>
      <c r="E34" s="74">
        <v>35000</v>
      </c>
      <c r="F34" s="74">
        <v>35042</v>
      </c>
      <c r="G34" s="64">
        <v>30000</v>
      </c>
    </row>
    <row r="35" spans="1:7" ht="9.75">
      <c r="A35" s="13">
        <v>1032</v>
      </c>
      <c r="B35" s="13">
        <v>2329</v>
      </c>
      <c r="C35" s="96" t="s">
        <v>195</v>
      </c>
      <c r="D35" s="15">
        <v>50000</v>
      </c>
      <c r="E35" s="74">
        <v>82800</v>
      </c>
      <c r="F35" s="74">
        <v>82838</v>
      </c>
      <c r="G35" s="64">
        <v>50000</v>
      </c>
    </row>
    <row r="36" spans="1:7" ht="9.75">
      <c r="A36" s="13"/>
      <c r="B36" s="13"/>
      <c r="C36" s="96"/>
      <c r="D36" s="15"/>
      <c r="E36" s="74"/>
      <c r="F36" s="74"/>
      <c r="G36" s="64"/>
    </row>
    <row r="37" spans="1:7" ht="9.75">
      <c r="A37" s="13">
        <v>2144</v>
      </c>
      <c r="B37" s="13">
        <v>2111</v>
      </c>
      <c r="C37" s="96" t="s">
        <v>196</v>
      </c>
      <c r="D37" s="15">
        <v>150000</v>
      </c>
      <c r="E37" s="74">
        <v>150000</v>
      </c>
      <c r="F37" s="74">
        <v>120924.38</v>
      </c>
      <c r="G37" s="64">
        <v>120000</v>
      </c>
    </row>
    <row r="38" spans="1:7" ht="9.75">
      <c r="A38" s="13">
        <v>2169</v>
      </c>
      <c r="B38" s="13">
        <v>2212</v>
      </c>
      <c r="C38" s="96" t="s">
        <v>252</v>
      </c>
      <c r="D38" s="15">
        <v>0</v>
      </c>
      <c r="E38" s="74"/>
      <c r="F38" s="74">
        <v>14000</v>
      </c>
      <c r="G38" s="64"/>
    </row>
    <row r="39" spans="1:7" ht="9.75">
      <c r="A39" s="13">
        <v>2169</v>
      </c>
      <c r="B39" s="13">
        <v>2324</v>
      </c>
      <c r="C39" s="96" t="s">
        <v>253</v>
      </c>
      <c r="D39" s="15">
        <v>0</v>
      </c>
      <c r="E39" s="74"/>
      <c r="F39" s="74">
        <v>1000</v>
      </c>
      <c r="G39" s="64"/>
    </row>
    <row r="40" spans="1:7" ht="9.75">
      <c r="A40" s="13">
        <v>2219</v>
      </c>
      <c r="B40" s="14">
        <v>2111</v>
      </c>
      <c r="C40" s="96" t="s">
        <v>197</v>
      </c>
      <c r="D40" s="15">
        <v>60000</v>
      </c>
      <c r="E40" s="74">
        <v>60000</v>
      </c>
      <c r="F40" s="74">
        <v>47685</v>
      </c>
      <c r="G40" s="64">
        <v>50000</v>
      </c>
    </row>
    <row r="41" spans="1:7" ht="9.75">
      <c r="A41" s="13">
        <v>2219</v>
      </c>
      <c r="B41" s="14">
        <v>2322</v>
      </c>
      <c r="C41" s="96" t="s">
        <v>343</v>
      </c>
      <c r="D41" s="15">
        <v>0</v>
      </c>
      <c r="E41" s="74">
        <v>25200</v>
      </c>
      <c r="F41" s="74">
        <v>77333</v>
      </c>
      <c r="G41" s="64"/>
    </row>
    <row r="42" spans="1:7" ht="9.75">
      <c r="A42" s="13"/>
      <c r="B42" s="13"/>
      <c r="C42" s="96"/>
      <c r="D42" s="15"/>
      <c r="E42" s="74"/>
      <c r="F42" s="74"/>
      <c r="G42" s="64"/>
    </row>
    <row r="43" spans="1:7" ht="9.75">
      <c r="A43" s="13">
        <v>3111</v>
      </c>
      <c r="B43" s="13">
        <v>2122</v>
      </c>
      <c r="C43" s="96" t="s">
        <v>254</v>
      </c>
      <c r="D43" s="15">
        <v>5842</v>
      </c>
      <c r="E43" s="74">
        <v>5842</v>
      </c>
      <c r="F43" s="74">
        <v>2921</v>
      </c>
      <c r="G43" s="64">
        <v>7980</v>
      </c>
    </row>
    <row r="44" spans="1:7" ht="9.75">
      <c r="A44" s="13"/>
      <c r="B44" s="13"/>
      <c r="C44" s="96" t="s">
        <v>255</v>
      </c>
      <c r="D44" s="15">
        <v>109809</v>
      </c>
      <c r="E44" s="74">
        <v>115125</v>
      </c>
      <c r="F44" s="74">
        <v>57562.5</v>
      </c>
      <c r="G44" s="64">
        <v>136112</v>
      </c>
    </row>
    <row r="45" spans="1:7" ht="9.75">
      <c r="A45" s="13">
        <v>3111</v>
      </c>
      <c r="B45" s="13">
        <v>2321</v>
      </c>
      <c r="C45" s="96" t="s">
        <v>442</v>
      </c>
      <c r="D45" s="15"/>
      <c r="E45" s="74">
        <v>29973</v>
      </c>
      <c r="F45" s="74">
        <v>0</v>
      </c>
      <c r="G45" s="64"/>
    </row>
    <row r="46" spans="1:7" ht="9.75">
      <c r="A46" s="13">
        <v>3111</v>
      </c>
      <c r="B46" s="13">
        <v>2324</v>
      </c>
      <c r="C46" s="96" t="s">
        <v>344</v>
      </c>
      <c r="D46" s="15">
        <v>0</v>
      </c>
      <c r="E46" s="74">
        <v>17200</v>
      </c>
      <c r="F46" s="74">
        <v>17220.35</v>
      </c>
      <c r="G46" s="64">
        <v>0</v>
      </c>
    </row>
    <row r="47" spans="1:7" ht="9.75">
      <c r="A47" s="13">
        <v>3113</v>
      </c>
      <c r="B47" s="14">
        <v>2122</v>
      </c>
      <c r="C47" s="96" t="s">
        <v>25</v>
      </c>
      <c r="D47" s="15">
        <v>44283.8</v>
      </c>
      <c r="E47" s="74">
        <v>41398.9</v>
      </c>
      <c r="F47" s="74">
        <v>22141.8</v>
      </c>
      <c r="G47" s="64">
        <v>41986.9</v>
      </c>
    </row>
    <row r="48" spans="1:7" ht="9.75">
      <c r="A48" s="13">
        <v>3114</v>
      </c>
      <c r="B48" s="14">
        <v>2122</v>
      </c>
      <c r="C48" s="96" t="s">
        <v>228</v>
      </c>
      <c r="D48" s="15">
        <v>30125</v>
      </c>
      <c r="E48" s="74">
        <v>28669</v>
      </c>
      <c r="F48" s="74">
        <v>14334.5</v>
      </c>
      <c r="G48" s="64">
        <v>28669</v>
      </c>
    </row>
    <row r="49" spans="1:7" ht="9.75">
      <c r="A49" s="13">
        <v>3122</v>
      </c>
      <c r="B49" s="14">
        <v>2122</v>
      </c>
      <c r="C49" s="96" t="s">
        <v>13</v>
      </c>
      <c r="D49" s="15">
        <v>37279</v>
      </c>
      <c r="E49" s="74">
        <v>37279</v>
      </c>
      <c r="F49" s="74">
        <v>18640</v>
      </c>
      <c r="G49" s="64">
        <v>37279</v>
      </c>
    </row>
    <row r="50" spans="1:7" ht="9.75">
      <c r="A50" s="13">
        <v>3231</v>
      </c>
      <c r="B50" s="13">
        <v>2122</v>
      </c>
      <c r="C50" s="96" t="s">
        <v>198</v>
      </c>
      <c r="D50" s="15">
        <v>29235.74</v>
      </c>
      <c r="E50" s="74">
        <v>29235.74</v>
      </c>
      <c r="F50" s="74">
        <v>14618.74</v>
      </c>
      <c r="G50" s="64">
        <v>23239.34</v>
      </c>
    </row>
    <row r="51" spans="1:7" ht="9.75">
      <c r="A51" s="13"/>
      <c r="B51" s="13"/>
      <c r="C51" s="96"/>
      <c r="D51" s="15"/>
      <c r="E51" s="74"/>
      <c r="F51" s="74"/>
      <c r="G51" s="64"/>
    </row>
    <row r="52" spans="1:7" ht="9.75">
      <c r="A52" s="13">
        <v>3314</v>
      </c>
      <c r="B52" s="13">
        <v>2111</v>
      </c>
      <c r="C52" s="96" t="s">
        <v>199</v>
      </c>
      <c r="D52" s="15">
        <v>30000</v>
      </c>
      <c r="E52" s="74">
        <v>30000</v>
      </c>
      <c r="F52" s="74">
        <v>33731</v>
      </c>
      <c r="G52" s="64">
        <v>30000</v>
      </c>
    </row>
    <row r="53" spans="1:7" ht="9.75">
      <c r="A53" s="13">
        <v>3315</v>
      </c>
      <c r="B53" s="13">
        <v>2111</v>
      </c>
      <c r="C53" s="96" t="s">
        <v>200</v>
      </c>
      <c r="D53" s="15">
        <v>2000</v>
      </c>
      <c r="E53" s="74">
        <v>2000</v>
      </c>
      <c r="F53" s="74">
        <v>4055</v>
      </c>
      <c r="G53" s="64">
        <v>2000</v>
      </c>
    </row>
    <row r="54" spans="1:7" ht="9.75">
      <c r="A54" s="13">
        <v>3319</v>
      </c>
      <c r="B54" s="13">
        <v>2122</v>
      </c>
      <c r="C54" s="96" t="s">
        <v>201</v>
      </c>
      <c r="D54" s="15">
        <v>25000</v>
      </c>
      <c r="E54" s="74">
        <v>31835</v>
      </c>
      <c r="F54" s="74">
        <v>15254.5</v>
      </c>
      <c r="G54" s="64">
        <v>32000</v>
      </c>
    </row>
    <row r="55" spans="1:7" ht="9.75">
      <c r="A55" s="13">
        <v>3326</v>
      </c>
      <c r="B55" s="13">
        <v>2322</v>
      </c>
      <c r="C55" s="96" t="s">
        <v>345</v>
      </c>
      <c r="D55" s="15">
        <v>0</v>
      </c>
      <c r="E55" s="74">
        <v>8200</v>
      </c>
      <c r="F55" s="74">
        <v>8204</v>
      </c>
      <c r="G55" s="64"/>
    </row>
    <row r="56" spans="1:7" ht="9.75">
      <c r="A56" s="13"/>
      <c r="B56" s="13"/>
      <c r="C56" s="96"/>
      <c r="D56" s="15"/>
      <c r="E56" s="74"/>
      <c r="F56" s="74"/>
      <c r="G56" s="64"/>
    </row>
    <row r="57" spans="1:7" ht="9.75">
      <c r="A57" s="13">
        <v>3419</v>
      </c>
      <c r="B57" s="13">
        <v>2229</v>
      </c>
      <c r="C57" s="96" t="s">
        <v>346</v>
      </c>
      <c r="D57" s="15">
        <v>0</v>
      </c>
      <c r="E57" s="74">
        <v>10138</v>
      </c>
      <c r="F57" s="74">
        <v>10138</v>
      </c>
      <c r="G57" s="64"/>
    </row>
    <row r="58" spans="1:7" ht="9.75">
      <c r="A58" s="13"/>
      <c r="B58" s="13"/>
      <c r="C58" s="96"/>
      <c r="D58" s="15"/>
      <c r="E58" s="74"/>
      <c r="F58" s="74"/>
      <c r="G58" s="64"/>
    </row>
    <row r="59" spans="1:7" ht="9.75">
      <c r="A59" s="13">
        <v>3511</v>
      </c>
      <c r="B59" s="13">
        <v>2122</v>
      </c>
      <c r="C59" s="96" t="s">
        <v>202</v>
      </c>
      <c r="D59" s="15">
        <v>106560</v>
      </c>
      <c r="E59" s="74">
        <v>106560</v>
      </c>
      <c r="F59" s="74">
        <v>53280</v>
      </c>
      <c r="G59" s="64">
        <v>124860</v>
      </c>
    </row>
    <row r="60" spans="1:7" ht="9.75">
      <c r="A60" s="13"/>
      <c r="B60" s="13"/>
      <c r="C60" s="96"/>
      <c r="D60" s="15"/>
      <c r="E60" s="74"/>
      <c r="F60" s="74"/>
      <c r="G60" s="64"/>
    </row>
    <row r="61" spans="1:7" ht="9.75">
      <c r="A61" s="13">
        <v>3612</v>
      </c>
      <c r="B61" s="13">
        <v>2119</v>
      </c>
      <c r="C61" s="96" t="s">
        <v>203</v>
      </c>
      <c r="D61" s="15">
        <v>3500000</v>
      </c>
      <c r="E61" s="74">
        <v>3500000</v>
      </c>
      <c r="F61" s="74">
        <v>2780885.9</v>
      </c>
      <c r="G61" s="64">
        <v>3500000</v>
      </c>
    </row>
    <row r="62" spans="1:7" ht="9.75">
      <c r="A62" s="13">
        <v>3612</v>
      </c>
      <c r="B62" s="13">
        <v>2132</v>
      </c>
      <c r="C62" s="96" t="s">
        <v>204</v>
      </c>
      <c r="D62" s="15">
        <v>8200000</v>
      </c>
      <c r="E62" s="74">
        <v>8200000</v>
      </c>
      <c r="F62" s="74">
        <v>7196649.76</v>
      </c>
      <c r="G62" s="64">
        <v>8200000</v>
      </c>
    </row>
    <row r="63" spans="1:7" ht="9.75">
      <c r="A63" s="13">
        <v>3612</v>
      </c>
      <c r="B63" s="13">
        <v>2324</v>
      </c>
      <c r="C63" s="96" t="s">
        <v>256</v>
      </c>
      <c r="D63" s="15">
        <v>0</v>
      </c>
      <c r="E63" s="74">
        <v>209500</v>
      </c>
      <c r="F63" s="74">
        <v>209561.98</v>
      </c>
      <c r="G63" s="64">
        <v>0</v>
      </c>
    </row>
    <row r="64" spans="1:7" ht="9.75">
      <c r="A64" s="13">
        <v>3613</v>
      </c>
      <c r="B64" s="13">
        <v>2119</v>
      </c>
      <c r="C64" s="96" t="s">
        <v>205</v>
      </c>
      <c r="D64" s="15">
        <v>550000</v>
      </c>
      <c r="E64" s="74">
        <v>550000</v>
      </c>
      <c r="F64" s="74">
        <v>520964.66</v>
      </c>
      <c r="G64" s="64">
        <v>550000</v>
      </c>
    </row>
    <row r="65" spans="1:7" ht="9.75">
      <c r="A65" s="13">
        <v>3613</v>
      </c>
      <c r="B65" s="13">
        <v>2132</v>
      </c>
      <c r="C65" s="96" t="s">
        <v>206</v>
      </c>
      <c r="D65" s="15">
        <v>748600</v>
      </c>
      <c r="E65" s="74">
        <v>748600</v>
      </c>
      <c r="F65" s="74">
        <v>561520</v>
      </c>
      <c r="G65" s="64">
        <v>703000</v>
      </c>
    </row>
    <row r="66" spans="1:7" ht="9.75">
      <c r="A66" s="13">
        <v>3613</v>
      </c>
      <c r="B66" s="13">
        <v>2132</v>
      </c>
      <c r="C66" s="96" t="s">
        <v>347</v>
      </c>
      <c r="D66" s="15">
        <v>3450000</v>
      </c>
      <c r="E66" s="74">
        <v>3450000</v>
      </c>
      <c r="F66" s="74">
        <v>2869805.08</v>
      </c>
      <c r="G66" s="64">
        <v>3250000</v>
      </c>
    </row>
    <row r="67" spans="1:7" ht="9.75">
      <c r="A67" s="13">
        <v>3613</v>
      </c>
      <c r="B67" s="13">
        <v>2322</v>
      </c>
      <c r="C67" s="96" t="s">
        <v>207</v>
      </c>
      <c r="D67" s="15"/>
      <c r="E67" s="74"/>
      <c r="F67" s="74">
        <v>15977</v>
      </c>
      <c r="G67" s="64"/>
    </row>
    <row r="68" spans="1:7" ht="9.75">
      <c r="A68" s="13">
        <v>3613</v>
      </c>
      <c r="B68" s="13">
        <v>2324</v>
      </c>
      <c r="C68" s="96" t="s">
        <v>257</v>
      </c>
      <c r="D68" s="15">
        <v>0</v>
      </c>
      <c r="E68" s="74">
        <v>108600</v>
      </c>
      <c r="F68" s="74">
        <v>108634.74</v>
      </c>
      <c r="G68" s="64"/>
    </row>
    <row r="69" spans="1:7" ht="9.75">
      <c r="A69" s="13"/>
      <c r="B69" s="13"/>
      <c r="C69" s="96"/>
      <c r="D69" s="15"/>
      <c r="E69" s="74"/>
      <c r="F69" s="74"/>
      <c r="G69" s="64"/>
    </row>
    <row r="70" spans="1:7" ht="9.75">
      <c r="A70" s="13">
        <v>3631</v>
      </c>
      <c r="B70" s="13">
        <v>2324</v>
      </c>
      <c r="C70" s="96" t="s">
        <v>348</v>
      </c>
      <c r="D70" s="15">
        <v>0</v>
      </c>
      <c r="E70" s="74">
        <v>17100</v>
      </c>
      <c r="F70" s="74">
        <v>20609.3</v>
      </c>
      <c r="G70" s="64"/>
    </row>
    <row r="71" spans="1:7" ht="9.75">
      <c r="A71" s="13">
        <v>3632</v>
      </c>
      <c r="B71" s="13">
        <v>2111</v>
      </c>
      <c r="C71" s="96" t="s">
        <v>208</v>
      </c>
      <c r="D71" s="15">
        <v>60000</v>
      </c>
      <c r="E71" s="74">
        <v>60000</v>
      </c>
      <c r="F71" s="74">
        <v>27403</v>
      </c>
      <c r="G71" s="64">
        <v>50000</v>
      </c>
    </row>
    <row r="72" spans="1:7" ht="9.75">
      <c r="A72" s="13">
        <v>3632</v>
      </c>
      <c r="B72" s="13">
        <v>2324</v>
      </c>
      <c r="C72" s="96" t="s">
        <v>445</v>
      </c>
      <c r="D72" s="15"/>
      <c r="E72" s="74"/>
      <c r="F72" s="74">
        <v>11316</v>
      </c>
      <c r="G72" s="64"/>
    </row>
    <row r="73" spans="1:7" ht="9.75">
      <c r="A73" s="13">
        <v>3639</v>
      </c>
      <c r="B73" s="14">
        <v>2119</v>
      </c>
      <c r="C73" s="96" t="s">
        <v>209</v>
      </c>
      <c r="D73" s="15">
        <v>30000</v>
      </c>
      <c r="E73" s="74">
        <v>65600</v>
      </c>
      <c r="F73" s="74">
        <v>133124.76</v>
      </c>
      <c r="G73" s="64">
        <v>30000</v>
      </c>
    </row>
    <row r="74" spans="1:7" ht="9.75">
      <c r="A74" s="13"/>
      <c r="B74" s="14"/>
      <c r="C74" s="96" t="s">
        <v>315</v>
      </c>
      <c r="D74" s="15">
        <v>3000000</v>
      </c>
      <c r="E74" s="74">
        <v>3000000</v>
      </c>
      <c r="F74" s="74">
        <v>0</v>
      </c>
      <c r="G74" s="64"/>
    </row>
    <row r="75" spans="1:7" ht="9.75">
      <c r="A75" s="13">
        <v>3639</v>
      </c>
      <c r="B75" s="13">
        <v>2131</v>
      </c>
      <c r="C75" s="96" t="s">
        <v>210</v>
      </c>
      <c r="D75" s="15">
        <v>300000</v>
      </c>
      <c r="E75" s="74">
        <v>300000</v>
      </c>
      <c r="F75" s="74">
        <v>271022.3</v>
      </c>
      <c r="G75" s="64">
        <v>300000</v>
      </c>
    </row>
    <row r="76" spans="1:7" ht="9.75">
      <c r="A76" s="13">
        <v>3639</v>
      </c>
      <c r="B76" s="13">
        <v>2132</v>
      </c>
      <c r="C76" s="96" t="s">
        <v>238</v>
      </c>
      <c r="D76" s="15">
        <v>57000</v>
      </c>
      <c r="E76" s="74">
        <v>57000</v>
      </c>
      <c r="F76" s="74">
        <v>33773.52</v>
      </c>
      <c r="G76" s="64">
        <v>57000</v>
      </c>
    </row>
    <row r="77" spans="1:7" ht="9.75">
      <c r="A77" s="13">
        <v>3639</v>
      </c>
      <c r="B77" s="13">
        <v>2324</v>
      </c>
      <c r="C77" s="96" t="s">
        <v>258</v>
      </c>
      <c r="D77" s="15">
        <v>10000</v>
      </c>
      <c r="E77" s="74">
        <v>35900</v>
      </c>
      <c r="F77" s="74">
        <v>53378</v>
      </c>
      <c r="G77" s="64">
        <v>10000</v>
      </c>
    </row>
    <row r="78" spans="1:7" ht="9.75">
      <c r="A78" s="13"/>
      <c r="B78" s="13"/>
      <c r="C78" s="96"/>
      <c r="D78" s="15"/>
      <c r="E78" s="74"/>
      <c r="F78" s="74"/>
      <c r="G78" s="64"/>
    </row>
    <row r="79" spans="1:7" ht="9.75">
      <c r="A79" s="13">
        <v>3725</v>
      </c>
      <c r="B79" s="13">
        <v>2324</v>
      </c>
      <c r="C79" s="96" t="s">
        <v>211</v>
      </c>
      <c r="D79" s="15">
        <v>800000</v>
      </c>
      <c r="E79" s="74">
        <v>800000</v>
      </c>
      <c r="F79" s="74">
        <v>1087407.23</v>
      </c>
      <c r="G79" s="64">
        <v>1000000</v>
      </c>
    </row>
    <row r="80" spans="1:7" ht="9.75">
      <c r="A80" s="13">
        <v>3745</v>
      </c>
      <c r="B80" s="13">
        <v>2321</v>
      </c>
      <c r="C80" s="96" t="s">
        <v>443</v>
      </c>
      <c r="D80" s="15">
        <v>0</v>
      </c>
      <c r="E80" s="74">
        <v>108000</v>
      </c>
      <c r="F80" s="74">
        <v>0</v>
      </c>
      <c r="G80" s="64"/>
    </row>
    <row r="81" spans="1:7" ht="9.75">
      <c r="A81" s="13">
        <v>3769</v>
      </c>
      <c r="B81" s="13">
        <v>2212</v>
      </c>
      <c r="C81" s="96" t="s">
        <v>212</v>
      </c>
      <c r="D81" s="15">
        <v>0</v>
      </c>
      <c r="E81" s="74"/>
      <c r="F81" s="74">
        <v>1000</v>
      </c>
      <c r="G81" s="64"/>
    </row>
    <row r="82" spans="1:7" ht="9.75">
      <c r="A82" s="13"/>
      <c r="B82" s="13"/>
      <c r="C82" s="96"/>
      <c r="D82" s="15"/>
      <c r="E82" s="74"/>
      <c r="F82" s="74"/>
      <c r="G82" s="64"/>
    </row>
    <row r="83" spans="1:7" ht="9.75">
      <c r="A83" s="13">
        <v>4350</v>
      </c>
      <c r="B83" s="13">
        <v>2122</v>
      </c>
      <c r="C83" s="96" t="s">
        <v>235</v>
      </c>
      <c r="D83" s="15">
        <v>130992</v>
      </c>
      <c r="E83" s="74">
        <v>130992</v>
      </c>
      <c r="F83" s="74">
        <v>65496</v>
      </c>
      <c r="G83" s="64">
        <v>109408</v>
      </c>
    </row>
    <row r="84" spans="1:7" ht="9.75">
      <c r="A84" s="13">
        <v>4350</v>
      </c>
      <c r="B84" s="13">
        <v>2324</v>
      </c>
      <c r="C84" s="96" t="s">
        <v>444</v>
      </c>
      <c r="D84" s="15">
        <v>0</v>
      </c>
      <c r="E84" s="74">
        <v>1300000</v>
      </c>
      <c r="F84" s="74">
        <v>1300000</v>
      </c>
      <c r="G84" s="64"/>
    </row>
    <row r="85" spans="1:7" ht="9.75">
      <c r="A85" s="13"/>
      <c r="B85" s="13"/>
      <c r="C85" s="96"/>
      <c r="D85" s="15"/>
      <c r="E85" s="74"/>
      <c r="F85" s="74"/>
      <c r="G85" s="64"/>
    </row>
    <row r="86" spans="1:7" ht="9.75">
      <c r="A86" s="13">
        <v>5311</v>
      </c>
      <c r="B86" s="13">
        <v>2212</v>
      </c>
      <c r="C86" s="96" t="s">
        <v>259</v>
      </c>
      <c r="D86" s="15">
        <v>5000</v>
      </c>
      <c r="E86" s="74">
        <v>5000</v>
      </c>
      <c r="F86" s="74">
        <v>3000</v>
      </c>
      <c r="G86" s="64">
        <v>5000</v>
      </c>
    </row>
    <row r="87" spans="1:7" ht="9.75">
      <c r="A87" s="13"/>
      <c r="B87" s="13"/>
      <c r="C87" s="96"/>
      <c r="D87" s="15"/>
      <c r="E87" s="74"/>
      <c r="F87" s="74"/>
      <c r="G87" s="64"/>
    </row>
    <row r="88" spans="1:7" ht="9.75">
      <c r="A88" s="13">
        <v>6171</v>
      </c>
      <c r="B88" s="13">
        <v>2111</v>
      </c>
      <c r="C88" s="96" t="s">
        <v>213</v>
      </c>
      <c r="D88" s="15">
        <v>2000</v>
      </c>
      <c r="E88" s="74">
        <v>2000</v>
      </c>
      <c r="F88" s="74">
        <v>1680</v>
      </c>
      <c r="G88" s="64">
        <v>2000</v>
      </c>
    </row>
    <row r="89" spans="1:7" ht="9.75">
      <c r="A89" s="13">
        <v>6171</v>
      </c>
      <c r="B89" s="13">
        <v>2212</v>
      </c>
      <c r="C89" s="96" t="s">
        <v>446</v>
      </c>
      <c r="D89" s="15"/>
      <c r="E89" s="74"/>
      <c r="F89" s="74">
        <v>1000</v>
      </c>
      <c r="G89" s="64"/>
    </row>
    <row r="90" spans="1:7" ht="9.75">
      <c r="A90" s="13">
        <v>6171</v>
      </c>
      <c r="B90" s="13">
        <v>2324</v>
      </c>
      <c r="C90" s="96" t="s">
        <v>349</v>
      </c>
      <c r="D90" s="15">
        <v>50000</v>
      </c>
      <c r="E90" s="74">
        <v>50000</v>
      </c>
      <c r="F90" s="74">
        <v>54008</v>
      </c>
      <c r="G90" s="64">
        <v>50000</v>
      </c>
    </row>
    <row r="91" spans="1:7" ht="9.75">
      <c r="A91" s="13">
        <v>6171</v>
      </c>
      <c r="B91" s="13">
        <v>2329</v>
      </c>
      <c r="C91" s="96" t="s">
        <v>214</v>
      </c>
      <c r="D91" s="15">
        <v>2000</v>
      </c>
      <c r="E91" s="74">
        <v>2000</v>
      </c>
      <c r="F91" s="74">
        <v>835</v>
      </c>
      <c r="G91" s="64">
        <v>2000</v>
      </c>
    </row>
    <row r="92" spans="1:7" ht="9.75">
      <c r="A92" s="13"/>
      <c r="B92" s="13"/>
      <c r="C92" s="96"/>
      <c r="D92" s="15"/>
      <c r="E92" s="74"/>
      <c r="F92" s="74"/>
      <c r="G92" s="64"/>
    </row>
    <row r="93" spans="1:7" ht="9.75">
      <c r="A93" s="13">
        <v>6310</v>
      </c>
      <c r="B93" s="13">
        <v>2141</v>
      </c>
      <c r="C93" s="96" t="s">
        <v>215</v>
      </c>
      <c r="D93" s="15">
        <v>1500</v>
      </c>
      <c r="E93" s="74">
        <v>1500</v>
      </c>
      <c r="F93" s="74">
        <v>882.53</v>
      </c>
      <c r="G93" s="64">
        <v>1500</v>
      </c>
    </row>
    <row r="94" spans="1:7" ht="9.75">
      <c r="A94" s="13">
        <v>6320</v>
      </c>
      <c r="B94" s="13">
        <v>2324</v>
      </c>
      <c r="C94" s="96" t="s">
        <v>260</v>
      </c>
      <c r="D94" s="15">
        <v>37000</v>
      </c>
      <c r="E94" s="74">
        <v>37000</v>
      </c>
      <c r="F94" s="74">
        <v>39797</v>
      </c>
      <c r="G94" s="64">
        <v>37000</v>
      </c>
    </row>
    <row r="95" spans="1:7" ht="9.75">
      <c r="A95" s="13">
        <v>6399</v>
      </c>
      <c r="B95" s="13">
        <v>2328</v>
      </c>
      <c r="C95" s="96" t="s">
        <v>350</v>
      </c>
      <c r="D95" s="15">
        <v>0</v>
      </c>
      <c r="E95" s="74"/>
      <c r="F95" s="74"/>
      <c r="G95" s="64"/>
    </row>
    <row r="96" spans="1:7" ht="9.75">
      <c r="A96" s="13"/>
      <c r="B96" s="13"/>
      <c r="C96" s="96"/>
      <c r="D96" s="15"/>
      <c r="E96" s="74"/>
      <c r="F96" s="74"/>
      <c r="G96" s="64"/>
    </row>
    <row r="97" spans="1:7" ht="9.75">
      <c r="A97" s="13">
        <v>6402</v>
      </c>
      <c r="B97" s="13">
        <v>2222</v>
      </c>
      <c r="C97" s="96" t="s">
        <v>351</v>
      </c>
      <c r="D97" s="15">
        <v>0</v>
      </c>
      <c r="E97" s="74">
        <v>304618</v>
      </c>
      <c r="F97" s="74">
        <v>304618</v>
      </c>
      <c r="G97" s="64"/>
    </row>
    <row r="98" spans="1:7" ht="9.75">
      <c r="A98" s="13">
        <v>6402</v>
      </c>
      <c r="B98" s="13">
        <v>2229</v>
      </c>
      <c r="C98" s="96" t="s">
        <v>352</v>
      </c>
      <c r="D98" s="15">
        <v>0</v>
      </c>
      <c r="E98" s="74">
        <v>2279</v>
      </c>
      <c r="F98" s="74">
        <v>2279</v>
      </c>
      <c r="G98" s="64"/>
    </row>
    <row r="99" spans="1:7" ht="9.75">
      <c r="A99" s="13">
        <v>6402</v>
      </c>
      <c r="B99" s="13">
        <v>2229</v>
      </c>
      <c r="C99" s="96" t="s">
        <v>353</v>
      </c>
      <c r="D99" s="15">
        <v>0</v>
      </c>
      <c r="E99" s="74">
        <v>3655</v>
      </c>
      <c r="F99" s="74">
        <v>3655</v>
      </c>
      <c r="G99" s="64"/>
    </row>
    <row r="100" spans="1:7" ht="9.75">
      <c r="A100" s="13"/>
      <c r="B100" s="13"/>
      <c r="C100" s="13"/>
      <c r="D100" s="15"/>
      <c r="E100" s="74"/>
      <c r="F100" s="74"/>
      <c r="G100" s="64"/>
    </row>
    <row r="101" spans="1:7" ht="9.75">
      <c r="A101" s="11" t="s">
        <v>8</v>
      </c>
      <c r="B101" s="4"/>
      <c r="C101" s="99"/>
      <c r="D101" s="32">
        <f>SUM(D102:D121)</f>
        <v>38330000</v>
      </c>
      <c r="E101" s="32">
        <f>SUM(E102:E121)</f>
        <v>33967090</v>
      </c>
      <c r="F101" s="33">
        <f>SUM(F102:F121)</f>
        <v>15599268.55</v>
      </c>
      <c r="G101" s="78">
        <f>SUM(G102:G121)</f>
        <v>10300000</v>
      </c>
    </row>
    <row r="102" spans="1:7" ht="9.75">
      <c r="A102" s="11"/>
      <c r="B102" s="4"/>
      <c r="C102" s="99"/>
      <c r="D102" s="32"/>
      <c r="E102" s="32"/>
      <c r="F102" s="33"/>
      <c r="G102" s="78"/>
    </row>
    <row r="103" spans="1:7" ht="9.75">
      <c r="A103" s="4">
        <v>2212</v>
      </c>
      <c r="B103" s="4">
        <v>3114</v>
      </c>
      <c r="C103" s="99" t="s">
        <v>294</v>
      </c>
      <c r="D103" s="130">
        <v>3180000</v>
      </c>
      <c r="E103" s="130">
        <v>3180000</v>
      </c>
      <c r="F103" s="1">
        <v>3189070.55</v>
      </c>
      <c r="G103" s="64"/>
    </row>
    <row r="104" spans="1:7" ht="9.75">
      <c r="A104" s="4">
        <v>2219</v>
      </c>
      <c r="B104" s="4">
        <v>3122</v>
      </c>
      <c r="C104" s="99" t="s">
        <v>354</v>
      </c>
      <c r="D104" s="130">
        <v>0</v>
      </c>
      <c r="E104" s="130">
        <v>37500</v>
      </c>
      <c r="F104" s="1">
        <v>37500</v>
      </c>
      <c r="G104" s="78"/>
    </row>
    <row r="105" spans="1:7" ht="9.75">
      <c r="A105" s="4"/>
      <c r="B105" s="4"/>
      <c r="C105" s="99"/>
      <c r="D105" s="130"/>
      <c r="E105" s="130"/>
      <c r="F105" s="1"/>
      <c r="G105" s="64">
        <v>0</v>
      </c>
    </row>
    <row r="106" spans="1:7" ht="9.75">
      <c r="A106" s="4">
        <v>2310</v>
      </c>
      <c r="B106" s="4">
        <v>3122</v>
      </c>
      <c r="C106" s="99" t="s">
        <v>355</v>
      </c>
      <c r="D106" s="130">
        <v>0</v>
      </c>
      <c r="E106" s="130">
        <v>49590</v>
      </c>
      <c r="F106" s="1">
        <v>49590</v>
      </c>
      <c r="G106" s="64">
        <v>0</v>
      </c>
    </row>
    <row r="107" spans="1:7" ht="9.75">
      <c r="A107" s="4">
        <v>2310</v>
      </c>
      <c r="B107" s="4">
        <v>3122</v>
      </c>
      <c r="C107" s="99" t="s">
        <v>356</v>
      </c>
      <c r="D107" s="130">
        <v>0</v>
      </c>
      <c r="E107" s="130">
        <v>100000</v>
      </c>
      <c r="F107" s="1">
        <v>60000</v>
      </c>
      <c r="G107" s="78"/>
    </row>
    <row r="108" spans="1:7" ht="9.75">
      <c r="A108" s="13">
        <v>2310</v>
      </c>
      <c r="B108" s="13">
        <v>3122</v>
      </c>
      <c r="C108" s="96" t="s">
        <v>357</v>
      </c>
      <c r="D108" s="15">
        <v>0</v>
      </c>
      <c r="E108" s="74">
        <v>800000</v>
      </c>
      <c r="F108" s="74"/>
      <c r="G108" s="64">
        <v>800000</v>
      </c>
    </row>
    <row r="109" spans="1:7" ht="9.75">
      <c r="A109" s="13"/>
      <c r="B109" s="13"/>
      <c r="C109" s="96"/>
      <c r="D109" s="15"/>
      <c r="E109" s="74"/>
      <c r="F109" s="74"/>
      <c r="G109" s="64"/>
    </row>
    <row r="110" spans="1:7" ht="9.75">
      <c r="A110" s="13">
        <v>3612</v>
      </c>
      <c r="B110" s="13">
        <v>3112</v>
      </c>
      <c r="C110" s="96" t="s">
        <v>236</v>
      </c>
      <c r="D110" s="15">
        <v>20000000</v>
      </c>
      <c r="E110" s="74">
        <v>13500000</v>
      </c>
      <c r="F110" s="74">
        <v>2714460</v>
      </c>
      <c r="G110" s="64"/>
    </row>
    <row r="111" spans="1:8" ht="9.75">
      <c r="A111" s="13">
        <v>3613</v>
      </c>
      <c r="B111" s="13">
        <v>3112</v>
      </c>
      <c r="C111" s="96" t="s">
        <v>261</v>
      </c>
      <c r="D111" s="15">
        <v>6000000</v>
      </c>
      <c r="E111" s="74">
        <v>0</v>
      </c>
      <c r="F111" s="74"/>
      <c r="G111" s="64"/>
      <c r="H111" s="1" t="s">
        <v>441</v>
      </c>
    </row>
    <row r="112" spans="1:7" ht="9.75">
      <c r="A112" s="13"/>
      <c r="B112" s="13"/>
      <c r="C112" s="96"/>
      <c r="D112" s="15"/>
      <c r="E112" s="74"/>
      <c r="F112" s="74"/>
      <c r="G112" s="64"/>
    </row>
    <row r="113" spans="1:7" ht="9.75">
      <c r="A113" s="13">
        <v>3633</v>
      </c>
      <c r="B113" s="13">
        <v>3113</v>
      </c>
      <c r="C113" s="96" t="s">
        <v>316</v>
      </c>
      <c r="D113" s="15">
        <v>4000000</v>
      </c>
      <c r="E113" s="74">
        <v>4000000</v>
      </c>
      <c r="F113" s="74"/>
      <c r="G113" s="64"/>
    </row>
    <row r="114" spans="1:8" ht="9.75">
      <c r="A114" s="13">
        <v>3639</v>
      </c>
      <c r="B114" s="13">
        <v>3111</v>
      </c>
      <c r="C114" s="96" t="s">
        <v>216</v>
      </c>
      <c r="D114" s="15">
        <v>4000000</v>
      </c>
      <c r="E114" s="74">
        <v>9300000</v>
      </c>
      <c r="F114" s="74">
        <v>9268468</v>
      </c>
      <c r="G114" s="64">
        <v>6500000</v>
      </c>
      <c r="H114" s="1" t="s">
        <v>436</v>
      </c>
    </row>
    <row r="115" spans="1:7" ht="9.75">
      <c r="A115" s="13"/>
      <c r="B115" s="13"/>
      <c r="C115" s="96" t="s">
        <v>428</v>
      </c>
      <c r="D115" s="15"/>
      <c r="E115" s="74"/>
      <c r="F115" s="74"/>
      <c r="G115" s="64">
        <v>3000000</v>
      </c>
    </row>
    <row r="116" spans="1:7" ht="9.75">
      <c r="A116" s="13">
        <v>3639</v>
      </c>
      <c r="B116" s="13">
        <v>3122</v>
      </c>
      <c r="C116" s="96" t="s">
        <v>283</v>
      </c>
      <c r="D116" s="15">
        <v>750000</v>
      </c>
      <c r="E116" s="74">
        <v>750000</v>
      </c>
      <c r="F116" s="74">
        <v>230180</v>
      </c>
      <c r="G116" s="64"/>
    </row>
    <row r="117" spans="1:7" ht="9.75">
      <c r="A117" s="13">
        <v>3639</v>
      </c>
      <c r="B117" s="13">
        <v>3122</v>
      </c>
      <c r="C117" s="96" t="s">
        <v>314</v>
      </c>
      <c r="D117" s="15">
        <v>300000</v>
      </c>
      <c r="E117" s="74">
        <v>300000</v>
      </c>
      <c r="F117" s="74"/>
      <c r="G117" s="64"/>
    </row>
    <row r="118" spans="1:7" ht="9.75">
      <c r="A118" s="13">
        <v>3639</v>
      </c>
      <c r="B118" s="13">
        <v>3122</v>
      </c>
      <c r="C118" s="96" t="s">
        <v>358</v>
      </c>
      <c r="D118" s="15">
        <v>0</v>
      </c>
      <c r="E118" s="74">
        <v>1800000</v>
      </c>
      <c r="F118" s="74"/>
      <c r="G118" s="64"/>
    </row>
    <row r="119" spans="1:7" ht="9.75">
      <c r="A119" s="13"/>
      <c r="B119" s="13"/>
      <c r="C119" s="96"/>
      <c r="D119" s="15"/>
      <c r="E119" s="74"/>
      <c r="F119" s="74"/>
      <c r="G119" s="64"/>
    </row>
    <row r="120" spans="1:7" ht="9.75">
      <c r="A120" s="13">
        <v>5512</v>
      </c>
      <c r="B120" s="13">
        <v>3122</v>
      </c>
      <c r="C120" s="96" t="s">
        <v>328</v>
      </c>
      <c r="D120" s="15">
        <v>100000</v>
      </c>
      <c r="E120" s="74">
        <v>150000</v>
      </c>
      <c r="F120" s="74">
        <v>50000</v>
      </c>
      <c r="G120" s="64"/>
    </row>
    <row r="121" spans="1:7" ht="9.75">
      <c r="A121" s="13"/>
      <c r="B121" s="13"/>
      <c r="C121" s="96"/>
      <c r="D121" s="15"/>
      <c r="E121" s="74"/>
      <c r="F121" s="74"/>
      <c r="G121" s="64"/>
    </row>
    <row r="122" spans="1:7" ht="9.75">
      <c r="A122" s="11" t="s">
        <v>12</v>
      </c>
      <c r="B122" s="11"/>
      <c r="C122" s="98"/>
      <c r="D122" s="32">
        <f>SUM(D123:D171)</f>
        <v>44251722.900000006</v>
      </c>
      <c r="E122" s="32">
        <f>SUM(E123:E171)</f>
        <v>11926658.16</v>
      </c>
      <c r="F122" s="33">
        <f>SUM(F123:F171)</f>
        <v>9355942.76</v>
      </c>
      <c r="G122" s="78">
        <f>SUM(G124:G171)</f>
        <v>24631255</v>
      </c>
    </row>
    <row r="123" spans="1:7" ht="9.75">
      <c r="A123" s="11"/>
      <c r="B123" s="11"/>
      <c r="C123" s="98"/>
      <c r="D123" s="32"/>
      <c r="E123" s="32"/>
      <c r="F123" s="33"/>
      <c r="G123" s="78"/>
    </row>
    <row r="124" spans="1:7" ht="9.75">
      <c r="A124" s="95"/>
      <c r="B124" s="14"/>
      <c r="C124" s="96" t="s">
        <v>217</v>
      </c>
      <c r="D124" s="87"/>
      <c r="E124" s="32"/>
      <c r="F124" s="33"/>
      <c r="G124" s="78"/>
    </row>
    <row r="125" spans="1:7" ht="9.75">
      <c r="A125" s="95"/>
      <c r="B125" s="14">
        <v>4111</v>
      </c>
      <c r="C125" s="96" t="s">
        <v>359</v>
      </c>
      <c r="D125" s="15">
        <v>0</v>
      </c>
      <c r="E125" s="74">
        <v>377634.46</v>
      </c>
      <c r="F125" s="74">
        <v>377634.46</v>
      </c>
      <c r="G125" s="78"/>
    </row>
    <row r="126" spans="1:7" ht="9.75">
      <c r="A126" s="95"/>
      <c r="B126" s="14">
        <v>4111</v>
      </c>
      <c r="C126" s="96" t="s">
        <v>360</v>
      </c>
      <c r="D126" s="15">
        <v>0</v>
      </c>
      <c r="E126" s="74">
        <v>308000</v>
      </c>
      <c r="F126" s="74">
        <v>308000</v>
      </c>
      <c r="G126" s="78"/>
    </row>
    <row r="127" spans="1:7" ht="9.75">
      <c r="A127" s="13"/>
      <c r="B127" s="13"/>
      <c r="C127" s="96"/>
      <c r="D127" s="15"/>
      <c r="E127" s="74"/>
      <c r="F127" s="74"/>
      <c r="G127" s="78"/>
    </row>
    <row r="128" spans="1:7" ht="9.75">
      <c r="A128" s="13"/>
      <c r="B128" s="13">
        <v>4112</v>
      </c>
      <c r="C128" s="96" t="s">
        <v>218</v>
      </c>
      <c r="D128" s="15">
        <v>4623300</v>
      </c>
      <c r="E128" s="74">
        <v>4623300</v>
      </c>
      <c r="F128" s="74">
        <v>3467700</v>
      </c>
      <c r="G128" s="64">
        <v>4787000</v>
      </c>
    </row>
    <row r="129" spans="1:7" ht="9.75">
      <c r="A129" s="13"/>
      <c r="B129" s="13"/>
      <c r="C129" s="96"/>
      <c r="D129" s="15"/>
      <c r="E129" s="74"/>
      <c r="F129" s="74"/>
      <c r="G129" s="64"/>
    </row>
    <row r="130" spans="1:7" ht="9.75">
      <c r="A130" s="13"/>
      <c r="B130" s="13"/>
      <c r="C130" s="100" t="s">
        <v>159</v>
      </c>
      <c r="D130" s="15"/>
      <c r="E130" s="74"/>
      <c r="F130" s="74"/>
      <c r="G130" s="64"/>
    </row>
    <row r="131" spans="1:7" ht="9.75">
      <c r="A131" s="13"/>
      <c r="B131" s="13">
        <v>4116</v>
      </c>
      <c r="C131" s="100" t="s">
        <v>447</v>
      </c>
      <c r="D131" s="15">
        <v>0</v>
      </c>
      <c r="E131" s="74">
        <v>200000</v>
      </c>
      <c r="F131" s="74">
        <v>200000</v>
      </c>
      <c r="G131" s="64"/>
    </row>
    <row r="132" spans="1:7" ht="9.75">
      <c r="A132" s="13"/>
      <c r="B132" s="68">
        <v>4116</v>
      </c>
      <c r="C132" s="97" t="s">
        <v>229</v>
      </c>
      <c r="D132" s="15">
        <v>0</v>
      </c>
      <c r="E132" s="74">
        <v>133735</v>
      </c>
      <c r="F132" s="74">
        <v>133735</v>
      </c>
      <c r="G132" s="64"/>
    </row>
    <row r="133" spans="1:8" ht="9.75">
      <c r="A133" s="13"/>
      <c r="B133" s="68">
        <v>4116</v>
      </c>
      <c r="C133" s="101" t="s">
        <v>361</v>
      </c>
      <c r="D133" s="15">
        <v>136039.2</v>
      </c>
      <c r="E133" s="74">
        <v>0</v>
      </c>
      <c r="F133" s="74">
        <v>0</v>
      </c>
      <c r="G133" s="64"/>
      <c r="H133" s="1" t="s">
        <v>573</v>
      </c>
    </row>
    <row r="134" spans="1:8" ht="9.75">
      <c r="A134" s="13"/>
      <c r="B134" s="68">
        <v>4116</v>
      </c>
      <c r="C134" s="101" t="s">
        <v>362</v>
      </c>
      <c r="D134" s="15">
        <v>2312666.4</v>
      </c>
      <c r="E134" s="74">
        <v>0</v>
      </c>
      <c r="F134" s="74">
        <v>0</v>
      </c>
      <c r="G134" s="64"/>
      <c r="H134" s="1" t="s">
        <v>573</v>
      </c>
    </row>
    <row r="135" spans="1:7" ht="9.75">
      <c r="A135" s="13"/>
      <c r="B135" s="68">
        <v>4116</v>
      </c>
      <c r="C135" s="101" t="s">
        <v>431</v>
      </c>
      <c r="D135" s="15"/>
      <c r="E135" s="74"/>
      <c r="F135" s="74"/>
      <c r="G135" s="64">
        <v>87920.34</v>
      </c>
    </row>
    <row r="136" spans="1:8" ht="9.75">
      <c r="A136" s="13"/>
      <c r="B136" s="68">
        <v>4116</v>
      </c>
      <c r="C136" s="101" t="s">
        <v>439</v>
      </c>
      <c r="D136" s="15"/>
      <c r="E136" s="74"/>
      <c r="F136" s="74"/>
      <c r="G136" s="64"/>
      <c r="H136" s="1" t="s">
        <v>387</v>
      </c>
    </row>
    <row r="137" spans="1:7" ht="9.75">
      <c r="A137" s="13"/>
      <c r="B137" s="68"/>
      <c r="C137" s="101"/>
      <c r="D137" s="15"/>
      <c r="E137" s="74"/>
      <c r="F137" s="74"/>
      <c r="G137" s="64"/>
    </row>
    <row r="138" spans="1:7" ht="9.75">
      <c r="A138" s="13"/>
      <c r="B138" s="68"/>
      <c r="C138" s="101" t="s">
        <v>363</v>
      </c>
      <c r="D138" s="15"/>
      <c r="E138" s="74"/>
      <c r="F138" s="74"/>
      <c r="G138" s="64"/>
    </row>
    <row r="139" spans="1:7" ht="9.75">
      <c r="A139" s="13"/>
      <c r="B139" s="68">
        <v>4121</v>
      </c>
      <c r="C139" s="101" t="s">
        <v>364</v>
      </c>
      <c r="D139" s="15">
        <v>0</v>
      </c>
      <c r="E139" s="74">
        <v>2000</v>
      </c>
      <c r="F139" s="74">
        <v>2000</v>
      </c>
      <c r="G139" s="64"/>
    </row>
    <row r="140" spans="1:7" ht="9.75">
      <c r="A140" s="13"/>
      <c r="B140" s="68"/>
      <c r="C140" s="97"/>
      <c r="D140" s="15"/>
      <c r="E140" s="74"/>
      <c r="F140" s="74"/>
      <c r="G140" s="64"/>
    </row>
    <row r="141" spans="1:7" ht="9.75">
      <c r="A141" s="13"/>
      <c r="B141" s="68"/>
      <c r="C141" s="101" t="s">
        <v>239</v>
      </c>
      <c r="D141" s="15"/>
      <c r="E141" s="74"/>
      <c r="F141" s="74"/>
      <c r="G141" s="64"/>
    </row>
    <row r="142" spans="1:7" ht="9.75">
      <c r="A142" s="13"/>
      <c r="B142" s="68">
        <v>4122</v>
      </c>
      <c r="C142" s="101" t="s">
        <v>240</v>
      </c>
      <c r="D142" s="15">
        <v>0</v>
      </c>
      <c r="E142" s="74"/>
      <c r="F142" s="74"/>
      <c r="G142" s="64"/>
    </row>
    <row r="143" spans="1:7" ht="9.75">
      <c r="A143" s="13"/>
      <c r="B143" s="13">
        <v>4122</v>
      </c>
      <c r="C143" s="100" t="s">
        <v>365</v>
      </c>
      <c r="D143" s="15">
        <v>0</v>
      </c>
      <c r="E143" s="74">
        <v>28500</v>
      </c>
      <c r="F143" s="74">
        <v>28500</v>
      </c>
      <c r="G143" s="64"/>
    </row>
    <row r="144" spans="1:7" ht="9.75">
      <c r="A144" s="13"/>
      <c r="B144" s="13">
        <v>4122</v>
      </c>
      <c r="C144" s="100" t="s">
        <v>366</v>
      </c>
      <c r="D144" s="15">
        <v>0</v>
      </c>
      <c r="E144" s="74">
        <v>10495.8</v>
      </c>
      <c r="F144" s="74">
        <v>10495.8</v>
      </c>
      <c r="G144" s="64"/>
    </row>
    <row r="145" spans="1:7" ht="9.75">
      <c r="A145" s="13"/>
      <c r="B145" s="13">
        <v>4122</v>
      </c>
      <c r="C145" s="100" t="s">
        <v>367</v>
      </c>
      <c r="D145" s="15">
        <v>0</v>
      </c>
      <c r="E145" s="74">
        <v>3013.5</v>
      </c>
      <c r="F145" s="74">
        <v>3013.5</v>
      </c>
      <c r="G145" s="64"/>
    </row>
    <row r="146" spans="1:7" ht="9.75">
      <c r="A146" s="13"/>
      <c r="B146" s="13">
        <v>4122</v>
      </c>
      <c r="C146" s="100" t="s">
        <v>105</v>
      </c>
      <c r="D146" s="15">
        <v>0</v>
      </c>
      <c r="E146" s="74">
        <v>515000</v>
      </c>
      <c r="F146" s="74">
        <v>515000</v>
      </c>
      <c r="G146" s="64"/>
    </row>
    <row r="147" spans="1:7" ht="9.75">
      <c r="A147" s="13"/>
      <c r="B147" s="13">
        <v>4122</v>
      </c>
      <c r="C147" s="100" t="s">
        <v>160</v>
      </c>
      <c r="D147" s="15">
        <v>0</v>
      </c>
      <c r="E147" s="74">
        <v>68000</v>
      </c>
      <c r="F147" s="74">
        <v>68000</v>
      </c>
      <c r="G147" s="64"/>
    </row>
    <row r="148" spans="1:7" ht="9.75">
      <c r="A148" s="13"/>
      <c r="B148" s="13">
        <v>4122</v>
      </c>
      <c r="C148" s="100" t="s">
        <v>106</v>
      </c>
      <c r="D148" s="15">
        <v>0</v>
      </c>
      <c r="E148" s="74">
        <v>2803000</v>
      </c>
      <c r="F148" s="74">
        <v>2803000</v>
      </c>
      <c r="G148" s="64"/>
    </row>
    <row r="149" spans="1:7" ht="9.75">
      <c r="A149" s="13"/>
      <c r="B149" s="13">
        <v>4122</v>
      </c>
      <c r="C149" s="100" t="s">
        <v>161</v>
      </c>
      <c r="D149" s="15">
        <v>0</v>
      </c>
      <c r="E149" s="74">
        <v>302000</v>
      </c>
      <c r="F149" s="74">
        <v>302000</v>
      </c>
      <c r="G149" s="64"/>
    </row>
    <row r="150" spans="1:7" ht="9.75">
      <c r="A150" s="13"/>
      <c r="B150" s="13">
        <v>4122</v>
      </c>
      <c r="C150" s="100" t="s">
        <v>448</v>
      </c>
      <c r="D150" s="15">
        <v>0</v>
      </c>
      <c r="E150" s="74">
        <v>42000</v>
      </c>
      <c r="F150" s="74"/>
      <c r="G150" s="64"/>
    </row>
    <row r="151" spans="1:7" ht="9.75">
      <c r="A151" s="13"/>
      <c r="B151" s="13">
        <v>4122</v>
      </c>
      <c r="C151" s="100" t="s">
        <v>449</v>
      </c>
      <c r="D151" s="15">
        <v>0</v>
      </c>
      <c r="E151" s="74">
        <v>29174</v>
      </c>
      <c r="F151" s="74"/>
      <c r="G151" s="64"/>
    </row>
    <row r="152" spans="1:7" ht="9.75">
      <c r="A152" s="13"/>
      <c r="B152" s="13">
        <v>4122</v>
      </c>
      <c r="C152" s="100" t="s">
        <v>450</v>
      </c>
      <c r="D152" s="15">
        <v>0</v>
      </c>
      <c r="E152" s="74">
        <v>30000</v>
      </c>
      <c r="F152" s="74"/>
      <c r="G152" s="64"/>
    </row>
    <row r="153" spans="1:7" ht="9.75">
      <c r="A153" s="13"/>
      <c r="B153" s="13"/>
      <c r="C153" s="100"/>
      <c r="D153" s="15"/>
      <c r="E153" s="74"/>
      <c r="F153" s="74"/>
      <c r="G153" s="64"/>
    </row>
    <row r="154" spans="1:7" ht="9.75">
      <c r="A154" s="13"/>
      <c r="B154" s="13"/>
      <c r="C154" s="100" t="s">
        <v>368</v>
      </c>
      <c r="D154" s="15"/>
      <c r="E154" s="74"/>
      <c r="F154" s="74"/>
      <c r="G154" s="64"/>
    </row>
    <row r="155" spans="1:7" ht="9.75">
      <c r="A155" s="13"/>
      <c r="B155" s="13">
        <v>4213</v>
      </c>
      <c r="C155" s="100" t="s">
        <v>297</v>
      </c>
      <c r="D155" s="15">
        <v>1105798.4</v>
      </c>
      <c r="E155" s="74">
        <v>1105798.4</v>
      </c>
      <c r="F155" s="74"/>
      <c r="G155" s="64"/>
    </row>
    <row r="156" spans="1:7" ht="9.75">
      <c r="A156" s="13"/>
      <c r="B156" s="13"/>
      <c r="C156" s="100"/>
      <c r="D156" s="15"/>
      <c r="E156" s="74"/>
      <c r="F156" s="74"/>
      <c r="G156" s="64"/>
    </row>
    <row r="157" spans="1:7" ht="9.75">
      <c r="A157" s="13"/>
      <c r="B157" s="13"/>
      <c r="C157" s="97" t="s">
        <v>162</v>
      </c>
      <c r="D157" s="15"/>
      <c r="E157" s="74"/>
      <c r="F157" s="74"/>
      <c r="G157" s="64"/>
    </row>
    <row r="158" spans="1:8" ht="9.75">
      <c r="A158" s="13"/>
      <c r="B158" s="68">
        <v>4216</v>
      </c>
      <c r="C158" s="101" t="s">
        <v>361</v>
      </c>
      <c r="D158" s="15">
        <v>1948003.05</v>
      </c>
      <c r="E158" s="74">
        <v>0</v>
      </c>
      <c r="F158" s="74">
        <v>0</v>
      </c>
      <c r="G158" s="64"/>
      <c r="H158" s="1" t="s">
        <v>573</v>
      </c>
    </row>
    <row r="159" spans="1:8" ht="9.75">
      <c r="A159" s="13"/>
      <c r="B159" s="68">
        <v>4216</v>
      </c>
      <c r="C159" s="100" t="s">
        <v>362</v>
      </c>
      <c r="D159" s="15">
        <v>33116051.85</v>
      </c>
      <c r="E159" s="74">
        <v>0</v>
      </c>
      <c r="F159" s="74">
        <v>0</v>
      </c>
      <c r="G159" s="64"/>
      <c r="H159" s="1" t="s">
        <v>573</v>
      </c>
    </row>
    <row r="160" spans="1:7" ht="9.75">
      <c r="A160" s="13"/>
      <c r="B160" s="68">
        <v>4216</v>
      </c>
      <c r="C160" s="97" t="s">
        <v>369</v>
      </c>
      <c r="D160" s="15">
        <v>559864</v>
      </c>
      <c r="E160" s="74">
        <v>559864</v>
      </c>
      <c r="F160" s="74">
        <v>559864</v>
      </c>
      <c r="G160" s="64"/>
    </row>
    <row r="161" spans="1:7" ht="9.75">
      <c r="A161" s="13"/>
      <c r="B161" s="68">
        <v>4216</v>
      </c>
      <c r="C161" s="97" t="s">
        <v>303</v>
      </c>
      <c r="D161" s="15">
        <v>450000</v>
      </c>
      <c r="E161" s="74">
        <v>450000</v>
      </c>
      <c r="F161" s="74">
        <v>450000</v>
      </c>
      <c r="G161" s="64"/>
    </row>
    <row r="162" spans="1:7" ht="9.75">
      <c r="A162" s="13"/>
      <c r="B162" s="68">
        <v>4216</v>
      </c>
      <c r="C162" s="97" t="s">
        <v>429</v>
      </c>
      <c r="D162" s="15"/>
      <c r="E162" s="74"/>
      <c r="F162" s="74"/>
      <c r="G162" s="64">
        <v>7474255</v>
      </c>
    </row>
    <row r="163" spans="1:7" ht="9.75">
      <c r="A163" s="13"/>
      <c r="B163" s="68">
        <v>4216</v>
      </c>
      <c r="C163" s="101" t="s">
        <v>431</v>
      </c>
      <c r="D163" s="15"/>
      <c r="E163" s="74"/>
      <c r="F163" s="74"/>
      <c r="G163" s="64">
        <v>4282079.66</v>
      </c>
    </row>
    <row r="164" spans="1:8" ht="9.75">
      <c r="A164" s="13"/>
      <c r="B164" s="68">
        <v>4216</v>
      </c>
      <c r="C164" s="101" t="s">
        <v>439</v>
      </c>
      <c r="D164" s="15"/>
      <c r="E164" s="74"/>
      <c r="F164" s="74"/>
      <c r="G164" s="64">
        <v>8000000</v>
      </c>
      <c r="H164" s="1" t="s">
        <v>387</v>
      </c>
    </row>
    <row r="165" spans="1:7" ht="9.75">
      <c r="A165" s="13"/>
      <c r="B165" s="68"/>
      <c r="C165" s="101"/>
      <c r="D165" s="15"/>
      <c r="E165" s="74"/>
      <c r="F165" s="74"/>
      <c r="G165" s="64"/>
    </row>
    <row r="166" spans="1:7" ht="9.75">
      <c r="A166" s="13"/>
      <c r="B166" s="68"/>
      <c r="C166" s="97" t="s">
        <v>241</v>
      </c>
      <c r="D166" s="15"/>
      <c r="E166" s="74"/>
      <c r="F166" s="74"/>
      <c r="G166" s="64"/>
    </row>
    <row r="167" spans="1:7" ht="9.75">
      <c r="A167" s="13"/>
      <c r="B167" s="68">
        <v>4222</v>
      </c>
      <c r="C167" s="101" t="s">
        <v>370</v>
      </c>
      <c r="D167" s="15">
        <v>0</v>
      </c>
      <c r="E167" s="74">
        <v>127000</v>
      </c>
      <c r="F167" s="74">
        <v>127000</v>
      </c>
      <c r="G167" s="64"/>
    </row>
    <row r="168" spans="1:7" ht="9.75">
      <c r="A168" s="13"/>
      <c r="B168" s="68">
        <v>4222</v>
      </c>
      <c r="C168" s="101" t="s">
        <v>371</v>
      </c>
      <c r="D168" s="15">
        <v>0</v>
      </c>
      <c r="E168" s="74">
        <v>65793</v>
      </c>
      <c r="F168" s="74"/>
      <c r="G168" s="64"/>
    </row>
    <row r="169" spans="1:7" ht="9.75">
      <c r="A169" s="13"/>
      <c r="B169" s="68">
        <v>4222</v>
      </c>
      <c r="C169" s="101" t="s">
        <v>372</v>
      </c>
      <c r="D169" s="15">
        <v>0</v>
      </c>
      <c r="E169" s="74">
        <v>100000</v>
      </c>
      <c r="F169" s="74"/>
      <c r="G169" s="64"/>
    </row>
    <row r="170" spans="1:7" ht="9.75">
      <c r="A170" s="13"/>
      <c r="B170" s="68">
        <v>4222</v>
      </c>
      <c r="C170" s="100" t="s">
        <v>449</v>
      </c>
      <c r="D170" s="15">
        <v>0</v>
      </c>
      <c r="E170" s="74">
        <v>42350</v>
      </c>
      <c r="F170" s="74"/>
      <c r="G170" s="64"/>
    </row>
    <row r="171" spans="1:7" ht="9.75">
      <c r="A171" s="13"/>
      <c r="B171" s="68"/>
      <c r="C171" s="101"/>
      <c r="D171" s="15"/>
      <c r="E171" s="74"/>
      <c r="F171" s="74"/>
      <c r="G171" s="64"/>
    </row>
    <row r="172" spans="1:8" ht="12.75">
      <c r="A172" s="61" t="s">
        <v>9</v>
      </c>
      <c r="B172" s="62"/>
      <c r="C172" s="102"/>
      <c r="D172" s="63">
        <f>D10+D29+D101+D122</f>
        <v>200343849.44</v>
      </c>
      <c r="E172" s="63">
        <f>E10+E29+E101+E122</f>
        <v>172489967.79999998</v>
      </c>
      <c r="F172" s="34">
        <f>F10+F29+F101+F122</f>
        <v>137850702.48000002</v>
      </c>
      <c r="G172" s="78">
        <f>G10+G29+G101+G122</f>
        <v>178490189.24</v>
      </c>
      <c r="H172" s="64"/>
    </row>
    <row r="173" spans="1:7" ht="9.75">
      <c r="A173" s="6"/>
      <c r="C173" s="97"/>
      <c r="G173" s="64"/>
    </row>
    <row r="174" spans="1:7" ht="9.75">
      <c r="A174" s="6"/>
      <c r="C174" s="97"/>
      <c r="G174" s="64"/>
    </row>
    <row r="175" spans="1:7" ht="9.75">
      <c r="A175" s="11" t="s">
        <v>10</v>
      </c>
      <c r="B175" s="4"/>
      <c r="C175" s="99"/>
      <c r="D175" s="32">
        <f>SUM(D176:D198)</f>
        <v>15107235.5</v>
      </c>
      <c r="E175" s="32">
        <f>SUM(E176:E198)</f>
        <v>79991306.46000001</v>
      </c>
      <c r="F175" s="33">
        <f>SUM(F176:F198)</f>
        <v>40996246.98</v>
      </c>
      <c r="G175" s="78">
        <f>SUM(G176:G197)</f>
        <v>2573356</v>
      </c>
    </row>
    <row r="176" spans="3:7" ht="9.75">
      <c r="C176" s="97"/>
      <c r="G176" s="64"/>
    </row>
    <row r="177" spans="2:8" ht="11.25" customHeight="1">
      <c r="B177" s="13">
        <v>8115</v>
      </c>
      <c r="C177" s="96" t="s">
        <v>219</v>
      </c>
      <c r="D177" s="15">
        <v>39600000</v>
      </c>
      <c r="E177" s="74">
        <v>59113618</v>
      </c>
      <c r="F177" s="74">
        <v>26018589.83</v>
      </c>
      <c r="G177" s="64">
        <v>11000000</v>
      </c>
      <c r="H177" s="10" t="s">
        <v>1</v>
      </c>
    </row>
    <row r="178" spans="2:8" ht="11.25" customHeight="1">
      <c r="B178" s="13"/>
      <c r="C178" s="96" t="s">
        <v>373</v>
      </c>
      <c r="D178" s="15"/>
      <c r="E178" s="74"/>
      <c r="F178" s="74"/>
      <c r="G178" s="64"/>
      <c r="H178" s="10"/>
    </row>
    <row r="179" spans="2:8" ht="11.25" customHeight="1">
      <c r="B179" s="13"/>
      <c r="C179" s="96" t="s">
        <v>374</v>
      </c>
      <c r="D179" s="15"/>
      <c r="E179" s="74"/>
      <c r="F179" s="74"/>
      <c r="G179" s="64"/>
      <c r="H179" s="10"/>
    </row>
    <row r="180" spans="2:8" ht="11.25" customHeight="1">
      <c r="B180" s="13"/>
      <c r="C180" s="96" t="s">
        <v>375</v>
      </c>
      <c r="D180" s="15"/>
      <c r="E180" s="74"/>
      <c r="F180" s="74"/>
      <c r="G180" s="64"/>
      <c r="H180" s="10"/>
    </row>
    <row r="181" spans="2:8" ht="11.25" customHeight="1">
      <c r="B181" s="13"/>
      <c r="C181" s="13"/>
      <c r="D181" s="15"/>
      <c r="E181" s="74"/>
      <c r="F181" s="74"/>
      <c r="G181" s="64"/>
      <c r="H181" s="10"/>
    </row>
    <row r="182" spans="2:8" ht="12" customHeight="1">
      <c r="B182" s="13">
        <v>8123</v>
      </c>
      <c r="C182" s="96" t="s">
        <v>278</v>
      </c>
      <c r="D182" s="15"/>
      <c r="E182" s="74"/>
      <c r="F182" s="74"/>
      <c r="G182" s="64"/>
      <c r="H182" s="10"/>
    </row>
    <row r="183" spans="2:8" ht="12" customHeight="1">
      <c r="B183" s="13"/>
      <c r="C183" s="128" t="s">
        <v>376</v>
      </c>
      <c r="D183" s="15">
        <v>32800000</v>
      </c>
      <c r="E183" s="74">
        <v>40157692.46</v>
      </c>
      <c r="F183" s="74">
        <v>30250473.33</v>
      </c>
      <c r="G183" s="64"/>
      <c r="H183" s="10"/>
    </row>
    <row r="184" spans="2:8" ht="12" customHeight="1">
      <c r="B184" s="13"/>
      <c r="C184" s="128" t="s">
        <v>432</v>
      </c>
      <c r="D184" s="15"/>
      <c r="E184" s="74">
        <v>500000</v>
      </c>
      <c r="F184" s="74"/>
      <c r="G184" s="64">
        <v>14500000</v>
      </c>
      <c r="H184" s="10"/>
    </row>
    <row r="185" spans="2:8" ht="11.25" customHeight="1">
      <c r="B185" s="13"/>
      <c r="C185" s="96"/>
      <c r="D185" s="15"/>
      <c r="E185" s="74"/>
      <c r="F185" s="74"/>
      <c r="G185" s="64"/>
      <c r="H185" s="10"/>
    </row>
    <row r="186" spans="2:8" ht="9.75">
      <c r="B186" s="13">
        <v>8124</v>
      </c>
      <c r="C186" s="96" t="s">
        <v>107</v>
      </c>
      <c r="D186" s="15"/>
      <c r="E186" s="74"/>
      <c r="F186" s="74"/>
      <c r="G186" s="64"/>
      <c r="H186" s="10"/>
    </row>
    <row r="187" spans="2:8" ht="9.75">
      <c r="B187" s="13"/>
      <c r="C187" s="96" t="s">
        <v>82</v>
      </c>
      <c r="D187" s="15">
        <v>-2000004</v>
      </c>
      <c r="E187" s="74">
        <v>-2000004</v>
      </c>
      <c r="F187" s="74">
        <v>-1500003</v>
      </c>
      <c r="G187" s="64">
        <v>-1062168</v>
      </c>
      <c r="H187" s="10" t="s">
        <v>433</v>
      </c>
    </row>
    <row r="188" spans="2:8" ht="9.75">
      <c r="B188" s="13"/>
      <c r="C188" s="96" t="s">
        <v>163</v>
      </c>
      <c r="D188" s="15">
        <v>-1800000</v>
      </c>
      <c r="E188" s="74">
        <v>-1800000</v>
      </c>
      <c r="F188" s="74">
        <v>-1350000</v>
      </c>
      <c r="G188" s="64">
        <v>-1800000</v>
      </c>
      <c r="H188" s="10" t="s">
        <v>433</v>
      </c>
    </row>
    <row r="189" spans="2:8" ht="9.75">
      <c r="B189" s="13"/>
      <c r="C189" s="96" t="s">
        <v>164</v>
      </c>
      <c r="D189" s="15">
        <v>-5960000</v>
      </c>
      <c r="E189" s="74">
        <v>-5960000</v>
      </c>
      <c r="F189" s="74">
        <v>-4500000</v>
      </c>
      <c r="G189" s="64"/>
      <c r="H189" s="129" t="s">
        <v>434</v>
      </c>
    </row>
    <row r="190" spans="2:8" ht="9.75">
      <c r="B190" s="13"/>
      <c r="C190" s="96" t="s">
        <v>177</v>
      </c>
      <c r="D190" s="15">
        <v>-4000000</v>
      </c>
      <c r="E190" s="74">
        <v>-4000000</v>
      </c>
      <c r="F190" s="74">
        <v>-3006000</v>
      </c>
      <c r="G190" s="64">
        <v>-3300000</v>
      </c>
      <c r="H190" s="10" t="s">
        <v>433</v>
      </c>
    </row>
    <row r="191" spans="2:7" ht="9.75">
      <c r="B191" s="13"/>
      <c r="C191" s="96" t="s">
        <v>180</v>
      </c>
      <c r="D191" s="15">
        <v>-5000000</v>
      </c>
      <c r="E191" s="74">
        <v>-5000000</v>
      </c>
      <c r="F191" s="74">
        <v>-3750003</v>
      </c>
      <c r="G191" s="64">
        <v>-5000000</v>
      </c>
    </row>
    <row r="192" spans="2:8" ht="9.75">
      <c r="B192" s="13"/>
      <c r="C192" s="96" t="s">
        <v>242</v>
      </c>
      <c r="D192" s="15">
        <v>-1020000</v>
      </c>
      <c r="E192" s="74">
        <v>-1020000</v>
      </c>
      <c r="F192" s="74">
        <v>-765000</v>
      </c>
      <c r="G192" s="64">
        <v>-1020000</v>
      </c>
      <c r="H192" s="129" t="s">
        <v>262</v>
      </c>
    </row>
    <row r="193" spans="2:8" ht="9.75">
      <c r="B193" s="13"/>
      <c r="C193" s="96" t="s">
        <v>377</v>
      </c>
      <c r="D193" s="15"/>
      <c r="E193" s="74"/>
      <c r="F193" s="74"/>
      <c r="G193" s="64">
        <v>-1500000</v>
      </c>
      <c r="H193" s="129">
        <f>SUM(G187:G193)</f>
        <v>-13682168</v>
      </c>
    </row>
    <row r="194" spans="2:8" ht="9.75">
      <c r="B194" s="13"/>
      <c r="C194" s="96" t="s">
        <v>377</v>
      </c>
      <c r="D194" s="15">
        <v>-37512760.5</v>
      </c>
      <c r="E194" s="74">
        <v>0</v>
      </c>
      <c r="F194" s="74">
        <v>0</v>
      </c>
      <c r="G194" s="64"/>
      <c r="H194" s="1" t="s">
        <v>572</v>
      </c>
    </row>
    <row r="195" spans="2:8" ht="9.75">
      <c r="B195" s="13"/>
      <c r="C195" s="96" t="s">
        <v>430</v>
      </c>
      <c r="D195" s="15"/>
      <c r="E195" s="74"/>
      <c r="F195" s="74"/>
      <c r="G195" s="64">
        <v>-9244476</v>
      </c>
      <c r="H195" s="1" t="s">
        <v>298</v>
      </c>
    </row>
    <row r="196" spans="2:7" ht="9.75">
      <c r="B196" s="13"/>
      <c r="C196" s="96"/>
      <c r="D196" s="15"/>
      <c r="E196" s="74"/>
      <c r="F196" s="74"/>
      <c r="G196" s="64"/>
    </row>
    <row r="197" spans="2:7" ht="9.75">
      <c r="B197" s="13">
        <v>8901</v>
      </c>
      <c r="C197" s="96" t="s">
        <v>108</v>
      </c>
      <c r="D197" s="15">
        <v>0</v>
      </c>
      <c r="E197" s="74"/>
      <c r="F197" s="74">
        <v>-401810.18</v>
      </c>
      <c r="G197" s="64"/>
    </row>
    <row r="198" spans="3:7" ht="9.75">
      <c r="C198" s="97"/>
      <c r="G198" s="64"/>
    </row>
    <row r="199" spans="1:8" ht="9.75">
      <c r="A199" s="27"/>
      <c r="B199" s="28"/>
      <c r="C199" s="103"/>
      <c r="D199" s="29"/>
      <c r="E199" s="29"/>
      <c r="F199" s="31"/>
      <c r="G199" s="64"/>
      <c r="H199" s="64"/>
    </row>
    <row r="200" spans="1:8" ht="12">
      <c r="A200" s="65" t="s">
        <v>11</v>
      </c>
      <c r="B200" s="62"/>
      <c r="C200" s="102"/>
      <c r="D200" s="63">
        <f>D172+D175</f>
        <v>215451084.94</v>
      </c>
      <c r="E200" s="63">
        <f>E172+E175</f>
        <v>252481274.26</v>
      </c>
      <c r="F200" s="34">
        <f>F172+F175</f>
        <v>178846949.46</v>
      </c>
      <c r="G200" s="78">
        <f>G172+G175</f>
        <v>181063545.24</v>
      </c>
      <c r="H200" s="64"/>
    </row>
    <row r="201" spans="1:8" ht="9.75">
      <c r="A201" s="27"/>
      <c r="B201" s="28"/>
      <c r="C201" s="103"/>
      <c r="D201" s="29"/>
      <c r="E201" s="29"/>
      <c r="F201" s="31"/>
      <c r="G201" s="64"/>
      <c r="H201" s="64"/>
    </row>
    <row r="202" spans="1:8" s="7" customFormat="1" ht="9.75">
      <c r="A202" s="24"/>
      <c r="C202" s="101"/>
      <c r="D202" s="71"/>
      <c r="E202" s="71"/>
      <c r="F202" s="38"/>
      <c r="G202" s="64"/>
      <c r="H202" s="15"/>
    </row>
    <row r="203" spans="3:7" ht="9.75">
      <c r="C203" s="97"/>
      <c r="G203" s="64"/>
    </row>
    <row r="204" spans="1:7" ht="12.75">
      <c r="A204" s="12" t="s">
        <v>16</v>
      </c>
      <c r="B204" s="4"/>
      <c r="C204" s="99"/>
      <c r="D204" s="20"/>
      <c r="E204" s="20"/>
      <c r="G204" s="64"/>
    </row>
    <row r="205" spans="1:7" ht="9.75">
      <c r="A205" s="5" t="s">
        <v>78</v>
      </c>
      <c r="B205" s="5" t="s">
        <v>0</v>
      </c>
      <c r="C205" s="97"/>
      <c r="G205" s="64"/>
    </row>
    <row r="206" spans="1:7" ht="9.75">
      <c r="A206" s="21"/>
      <c r="B206" s="5"/>
      <c r="C206" s="97"/>
      <c r="G206" s="64"/>
    </row>
    <row r="207" spans="1:7" ht="9.75">
      <c r="A207" s="68"/>
      <c r="B207" s="68"/>
      <c r="C207" s="81" t="s">
        <v>27</v>
      </c>
      <c r="D207" s="84">
        <f>SUM(D208:D209)</f>
        <v>167000</v>
      </c>
      <c r="E207" s="84">
        <f>SUM(E208:E209)</f>
        <v>167000</v>
      </c>
      <c r="F207" s="84">
        <f>SUM(F208:F209)</f>
        <v>60241</v>
      </c>
      <c r="G207" s="94">
        <f>SUM(G208:G209)</f>
        <v>167000</v>
      </c>
    </row>
    <row r="208" spans="1:7" ht="9.75">
      <c r="A208" s="68">
        <v>0</v>
      </c>
      <c r="B208" s="68">
        <v>1014</v>
      </c>
      <c r="C208" s="100" t="s">
        <v>28</v>
      </c>
      <c r="D208" s="85">
        <v>150000</v>
      </c>
      <c r="E208" s="85">
        <v>150000</v>
      </c>
      <c r="F208" s="85">
        <v>43550</v>
      </c>
      <c r="G208" s="64">
        <v>150000</v>
      </c>
    </row>
    <row r="209" spans="1:7" ht="9.75">
      <c r="A209" s="68">
        <v>8009</v>
      </c>
      <c r="B209" s="68">
        <v>1032</v>
      </c>
      <c r="C209" s="100" t="s">
        <v>29</v>
      </c>
      <c r="D209" s="85">
        <v>17000</v>
      </c>
      <c r="E209" s="85">
        <v>17000</v>
      </c>
      <c r="F209" s="85">
        <v>16691</v>
      </c>
      <c r="G209" s="64">
        <v>17000</v>
      </c>
    </row>
    <row r="210" spans="1:7" ht="9.75">
      <c r="A210" s="68"/>
      <c r="B210" s="68"/>
      <c r="C210" s="100"/>
      <c r="D210" s="85"/>
      <c r="E210" s="85"/>
      <c r="F210" s="85"/>
      <c r="G210" s="64"/>
    </row>
    <row r="211" spans="1:7" ht="9.75">
      <c r="A211" s="68"/>
      <c r="B211" s="68"/>
      <c r="C211" s="81" t="s">
        <v>30</v>
      </c>
      <c r="D211" s="84">
        <f>SUM(D212:D213)</f>
        <v>4800000</v>
      </c>
      <c r="E211" s="84">
        <f>SUM(E212:E213)</f>
        <v>7030000</v>
      </c>
      <c r="F211" s="84">
        <f>SUM(F212:F213)</f>
        <v>5471919.26</v>
      </c>
      <c r="G211" s="94">
        <f>SUM(G212:G213)</f>
        <v>4800000</v>
      </c>
    </row>
    <row r="212" spans="1:7" ht="9.75">
      <c r="A212" s="68">
        <v>10</v>
      </c>
      <c r="B212" s="68">
        <v>2212</v>
      </c>
      <c r="C212" s="100" t="s">
        <v>76</v>
      </c>
      <c r="D212" s="85">
        <v>4500000</v>
      </c>
      <c r="E212" s="85">
        <v>6770000</v>
      </c>
      <c r="F212" s="85">
        <v>5221502.31</v>
      </c>
      <c r="G212" s="64">
        <v>4500000</v>
      </c>
    </row>
    <row r="213" spans="1:7" ht="9.75">
      <c r="A213" s="68">
        <v>0</v>
      </c>
      <c r="B213" s="68">
        <v>2292</v>
      </c>
      <c r="C213" s="100" t="s">
        <v>109</v>
      </c>
      <c r="D213" s="85">
        <v>300000</v>
      </c>
      <c r="E213" s="85">
        <v>260000</v>
      </c>
      <c r="F213" s="85">
        <v>250416.95</v>
      </c>
      <c r="G213" s="64">
        <v>300000</v>
      </c>
    </row>
    <row r="214" spans="1:7" ht="9.75">
      <c r="A214" s="68"/>
      <c r="B214" s="68"/>
      <c r="C214" s="100"/>
      <c r="D214" s="85"/>
      <c r="E214" s="85"/>
      <c r="F214" s="85"/>
      <c r="G214" s="64"/>
    </row>
    <row r="215" spans="1:7" ht="9.75">
      <c r="A215" s="68"/>
      <c r="B215" s="68"/>
      <c r="C215" s="81" t="s">
        <v>31</v>
      </c>
      <c r="D215" s="84">
        <f>SUM(D216:D219)</f>
        <v>654000</v>
      </c>
      <c r="E215" s="84">
        <f>SUM(E216:E219)</f>
        <v>764000</v>
      </c>
      <c r="F215" s="84">
        <f>SUM(F216:F219)</f>
        <v>741498.38</v>
      </c>
      <c r="G215" s="94">
        <f>SUM(G216:G219)</f>
        <v>648000</v>
      </c>
    </row>
    <row r="216" spans="1:7" ht="9.75">
      <c r="A216" s="68">
        <v>20</v>
      </c>
      <c r="B216" s="68">
        <v>2310</v>
      </c>
      <c r="C216" s="100" t="s">
        <v>32</v>
      </c>
      <c r="D216" s="85">
        <v>30000</v>
      </c>
      <c r="E216" s="85">
        <v>30000</v>
      </c>
      <c r="F216" s="85">
        <v>10787.15</v>
      </c>
      <c r="G216" s="64">
        <v>30000</v>
      </c>
    </row>
    <row r="217" spans="1:9" ht="9.75">
      <c r="A217" s="68">
        <v>0</v>
      </c>
      <c r="B217" s="68">
        <v>2310</v>
      </c>
      <c r="C217" s="100" t="s">
        <v>110</v>
      </c>
      <c r="D217" s="85">
        <v>522700</v>
      </c>
      <c r="E217" s="85">
        <v>522700</v>
      </c>
      <c r="F217" s="85">
        <v>522700</v>
      </c>
      <c r="G217" s="64">
        <v>516700</v>
      </c>
      <c r="H217" s="72" t="s">
        <v>389</v>
      </c>
      <c r="I217" s="5"/>
    </row>
    <row r="218" spans="1:8" ht="9.75">
      <c r="A218" s="68">
        <v>0</v>
      </c>
      <c r="B218" s="68">
        <v>2310</v>
      </c>
      <c r="C218" s="100" t="s">
        <v>111</v>
      </c>
      <c r="D218" s="85">
        <v>1300</v>
      </c>
      <c r="E218" s="85">
        <v>1300</v>
      </c>
      <c r="F218" s="85">
        <v>1230</v>
      </c>
      <c r="G218" s="64">
        <v>1300</v>
      </c>
      <c r="H218" s="72"/>
    </row>
    <row r="219" spans="1:7" ht="9.75">
      <c r="A219" s="68">
        <v>21</v>
      </c>
      <c r="B219" s="68">
        <v>2321</v>
      </c>
      <c r="C219" s="100" t="s">
        <v>112</v>
      </c>
      <c r="D219" s="85">
        <v>100000</v>
      </c>
      <c r="E219" s="85">
        <v>210000</v>
      </c>
      <c r="F219" s="85">
        <v>206781.23</v>
      </c>
      <c r="G219" s="64">
        <v>100000</v>
      </c>
    </row>
    <row r="220" spans="1:8" ht="9.75">
      <c r="A220" s="68"/>
      <c r="B220" s="68"/>
      <c r="C220" s="100"/>
      <c r="D220" s="85"/>
      <c r="E220" s="85"/>
      <c r="F220" s="85"/>
      <c r="G220" s="64"/>
      <c r="H220" s="60"/>
    </row>
    <row r="221" spans="1:7" ht="9.75">
      <c r="A221" s="68"/>
      <c r="B221" s="68"/>
      <c r="C221" s="81" t="s">
        <v>33</v>
      </c>
      <c r="D221" s="84">
        <f>SUM(D223:D261)</f>
        <v>15089874.540000001</v>
      </c>
      <c r="E221" s="84">
        <f>SUM(E223:E261)</f>
        <v>15334585.940000001</v>
      </c>
      <c r="F221" s="84">
        <f>SUM(F223:F261)</f>
        <v>11365461.84</v>
      </c>
      <c r="G221" s="94">
        <f>SUM(G223:G259)</f>
        <v>15957597.24</v>
      </c>
    </row>
    <row r="222" spans="1:7" ht="9.75">
      <c r="A222" s="68" t="s">
        <v>113</v>
      </c>
      <c r="B222" s="68"/>
      <c r="C222" s="104"/>
      <c r="D222" s="84"/>
      <c r="E222" s="84"/>
      <c r="F222" s="84"/>
      <c r="G222" s="78"/>
    </row>
    <row r="223" spans="1:7" ht="9.75">
      <c r="A223" s="68">
        <v>1</v>
      </c>
      <c r="B223" s="68">
        <v>3111</v>
      </c>
      <c r="C223" s="100" t="s">
        <v>53</v>
      </c>
      <c r="D223" s="85">
        <v>2334500</v>
      </c>
      <c r="E223" s="85">
        <v>2334500</v>
      </c>
      <c r="F223" s="85">
        <v>1749500</v>
      </c>
      <c r="G223" s="64">
        <v>2319000</v>
      </c>
    </row>
    <row r="224" spans="1:7" ht="9.75">
      <c r="A224" s="68"/>
      <c r="B224" s="68"/>
      <c r="C224" s="100" t="s">
        <v>320</v>
      </c>
      <c r="D224" s="85"/>
      <c r="E224" s="85"/>
      <c r="F224" s="85"/>
      <c r="G224" s="64"/>
    </row>
    <row r="225" spans="1:7" ht="9.75">
      <c r="A225" s="68"/>
      <c r="B225" s="68"/>
      <c r="C225" s="100" t="s">
        <v>54</v>
      </c>
      <c r="D225" s="85">
        <v>5842</v>
      </c>
      <c r="E225" s="85">
        <v>5842</v>
      </c>
      <c r="F225" s="85">
        <v>2921</v>
      </c>
      <c r="G225" s="64">
        <v>7980</v>
      </c>
    </row>
    <row r="226" spans="1:7" ht="9.75">
      <c r="A226" s="68"/>
      <c r="B226" s="68"/>
      <c r="C226" s="100" t="s">
        <v>220</v>
      </c>
      <c r="D226" s="85">
        <v>32500</v>
      </c>
      <c r="E226" s="85">
        <v>32500</v>
      </c>
      <c r="F226" s="85">
        <v>12000</v>
      </c>
      <c r="G226" s="64">
        <v>32500</v>
      </c>
    </row>
    <row r="227" spans="1:7" ht="9.75">
      <c r="A227" s="68"/>
      <c r="B227" s="68">
        <v>6402</v>
      </c>
      <c r="C227" s="96" t="s">
        <v>247</v>
      </c>
      <c r="D227" s="85">
        <v>0</v>
      </c>
      <c r="E227" s="85">
        <v>2279</v>
      </c>
      <c r="F227" s="85">
        <v>2279</v>
      </c>
      <c r="G227" s="64"/>
    </row>
    <row r="228" spans="1:7" ht="9.75">
      <c r="A228" s="68"/>
      <c r="B228" s="68"/>
      <c r="C228" s="100"/>
      <c r="D228" s="85"/>
      <c r="E228" s="85"/>
      <c r="F228" s="85"/>
      <c r="G228" s="64"/>
    </row>
    <row r="229" spans="1:7" ht="9.75">
      <c r="A229" s="68" t="s">
        <v>114</v>
      </c>
      <c r="B229" s="68"/>
      <c r="C229" s="100"/>
      <c r="D229" s="85"/>
      <c r="E229" s="85"/>
      <c r="F229" s="85"/>
      <c r="G229" s="64"/>
    </row>
    <row r="230" spans="1:7" ht="9.75">
      <c r="A230" s="68">
        <v>2</v>
      </c>
      <c r="B230" s="68">
        <v>3111</v>
      </c>
      <c r="C230" s="100" t="s">
        <v>55</v>
      </c>
      <c r="D230" s="85">
        <v>1682000</v>
      </c>
      <c r="E230" s="85">
        <v>1682000</v>
      </c>
      <c r="F230" s="85">
        <v>1262000</v>
      </c>
      <c r="G230" s="64">
        <v>1682000</v>
      </c>
    </row>
    <row r="231" spans="1:7" ht="9.75">
      <c r="A231" s="68"/>
      <c r="B231" s="68"/>
      <c r="C231" s="100" t="s">
        <v>549</v>
      </c>
      <c r="D231" s="85"/>
      <c r="E231" s="85"/>
      <c r="F231" s="85"/>
      <c r="G231" s="64"/>
    </row>
    <row r="232" spans="1:7" ht="9.75">
      <c r="A232" s="68"/>
      <c r="B232" s="68"/>
      <c r="C232" s="100" t="s">
        <v>56</v>
      </c>
      <c r="D232" s="85">
        <v>109809</v>
      </c>
      <c r="E232" s="85">
        <v>115125</v>
      </c>
      <c r="F232" s="85">
        <v>57562.5</v>
      </c>
      <c r="G232" s="64">
        <v>136112</v>
      </c>
    </row>
    <row r="233" spans="1:7" ht="9.75">
      <c r="A233" s="68"/>
      <c r="B233" s="68"/>
      <c r="C233" s="100" t="s">
        <v>560</v>
      </c>
      <c r="D233" s="85"/>
      <c r="E233" s="85"/>
      <c r="F233" s="85"/>
      <c r="G233" s="64"/>
    </row>
    <row r="234" spans="1:7" ht="9.75">
      <c r="A234" s="68"/>
      <c r="B234" s="68"/>
      <c r="C234" s="100" t="s">
        <v>221</v>
      </c>
      <c r="D234" s="85">
        <v>32500</v>
      </c>
      <c r="E234" s="85">
        <v>32500</v>
      </c>
      <c r="F234" s="85">
        <v>12000</v>
      </c>
      <c r="G234" s="64">
        <v>32500</v>
      </c>
    </row>
    <row r="235" spans="1:8" ht="9.75">
      <c r="A235" s="68"/>
      <c r="B235" s="68"/>
      <c r="C235" s="100" t="s">
        <v>378</v>
      </c>
      <c r="D235" s="85">
        <v>0</v>
      </c>
      <c r="E235" s="85">
        <v>28500</v>
      </c>
      <c r="F235" s="74">
        <v>28500</v>
      </c>
      <c r="G235" s="64"/>
      <c r="H235" s="91"/>
    </row>
    <row r="236" spans="1:7" ht="9.75">
      <c r="A236" s="68"/>
      <c r="B236" s="68">
        <v>6402</v>
      </c>
      <c r="C236" s="96" t="s">
        <v>248</v>
      </c>
      <c r="D236" s="85">
        <v>0</v>
      </c>
      <c r="E236" s="85">
        <v>3655</v>
      </c>
      <c r="F236" s="85">
        <v>3655</v>
      </c>
      <c r="G236" s="64"/>
    </row>
    <row r="237" spans="1:7" ht="9.75">
      <c r="A237" s="68"/>
      <c r="B237" s="68"/>
      <c r="C237" s="96"/>
      <c r="D237" s="85"/>
      <c r="E237" s="85"/>
      <c r="F237" s="85"/>
      <c r="G237" s="64"/>
    </row>
    <row r="238" spans="1:7" ht="9.75">
      <c r="A238" s="68" t="s">
        <v>48</v>
      </c>
      <c r="B238" s="68"/>
      <c r="C238" s="100"/>
      <c r="D238" s="85"/>
      <c r="E238" s="85"/>
      <c r="F238" s="85"/>
      <c r="G238" s="64"/>
    </row>
    <row r="239" spans="1:7" ht="9.75">
      <c r="A239" s="68">
        <v>51</v>
      </c>
      <c r="B239" s="68">
        <v>3113</v>
      </c>
      <c r="C239" s="100" t="s">
        <v>165</v>
      </c>
      <c r="D239" s="85">
        <v>6417000</v>
      </c>
      <c r="E239" s="85">
        <v>6417000</v>
      </c>
      <c r="F239" s="85">
        <v>4812000</v>
      </c>
      <c r="G239" s="64">
        <v>7300000</v>
      </c>
    </row>
    <row r="240" spans="1:7" ht="9.75">
      <c r="A240" s="68"/>
      <c r="B240" s="68"/>
      <c r="C240" s="100" t="s">
        <v>282</v>
      </c>
      <c r="D240" s="85"/>
      <c r="E240" s="85"/>
      <c r="F240" s="85"/>
      <c r="G240" s="64"/>
    </row>
    <row r="241" spans="1:7" ht="9.75">
      <c r="A241" s="68"/>
      <c r="B241" s="68"/>
      <c r="C241" s="100" t="s">
        <v>166</v>
      </c>
      <c r="D241" s="85">
        <v>44283.8</v>
      </c>
      <c r="E241" s="85">
        <v>41398.9</v>
      </c>
      <c r="F241" s="85">
        <v>22141.8</v>
      </c>
      <c r="G241" s="64">
        <v>41986.9</v>
      </c>
    </row>
    <row r="242" spans="1:7" ht="9.75">
      <c r="A242" s="68"/>
      <c r="B242" s="68"/>
      <c r="C242" s="100" t="s">
        <v>263</v>
      </c>
      <c r="D242" s="85">
        <v>0</v>
      </c>
      <c r="E242" s="85">
        <v>10495.8</v>
      </c>
      <c r="F242" s="85">
        <v>10495.8</v>
      </c>
      <c r="G242" s="64"/>
    </row>
    <row r="243" spans="1:7" ht="9.75">
      <c r="A243" s="68"/>
      <c r="B243" s="68"/>
      <c r="C243" s="96"/>
      <c r="D243" s="85"/>
      <c r="E243" s="85"/>
      <c r="F243" s="85"/>
      <c r="G243" s="64"/>
    </row>
    <row r="244" spans="1:8" ht="9.75">
      <c r="A244" s="68" t="s">
        <v>379</v>
      </c>
      <c r="B244" s="68"/>
      <c r="C244" s="100"/>
      <c r="D244" s="85"/>
      <c r="E244" s="85"/>
      <c r="F244" s="85"/>
      <c r="G244" s="64"/>
      <c r="H244" s="91"/>
    </row>
    <row r="245" spans="1:8" ht="9.75">
      <c r="A245" s="68">
        <v>52</v>
      </c>
      <c r="B245" s="68">
        <v>3114</v>
      </c>
      <c r="C245" s="100" t="s">
        <v>380</v>
      </c>
      <c r="D245" s="85">
        <v>1363000</v>
      </c>
      <c r="E245" s="85">
        <v>1451000</v>
      </c>
      <c r="F245" s="85">
        <v>1112000</v>
      </c>
      <c r="G245" s="64">
        <v>1671331</v>
      </c>
      <c r="H245" s="91" t="s">
        <v>243</v>
      </c>
    </row>
    <row r="246" spans="1:8" ht="9.75">
      <c r="A246" s="68"/>
      <c r="B246" s="68"/>
      <c r="C246" s="100" t="s">
        <v>269</v>
      </c>
      <c r="D246" s="85"/>
      <c r="E246" s="85"/>
      <c r="F246" s="85"/>
      <c r="G246" s="64"/>
      <c r="H246" s="91" t="s">
        <v>244</v>
      </c>
    </row>
    <row r="247" spans="1:7" ht="9.75">
      <c r="A247" s="68"/>
      <c r="B247" s="68"/>
      <c r="C247" s="100" t="s">
        <v>381</v>
      </c>
      <c r="D247" s="85">
        <v>30125</v>
      </c>
      <c r="E247" s="85">
        <v>28669</v>
      </c>
      <c r="F247" s="85">
        <v>14334.5</v>
      </c>
      <c r="G247" s="64">
        <v>28669</v>
      </c>
    </row>
    <row r="248" spans="1:7" ht="9.75">
      <c r="A248" s="68"/>
      <c r="B248" s="68"/>
      <c r="C248" s="100" t="s">
        <v>382</v>
      </c>
      <c r="D248" s="85">
        <v>0</v>
      </c>
      <c r="E248" s="85">
        <v>3013.5</v>
      </c>
      <c r="F248" s="85">
        <v>3013.5</v>
      </c>
      <c r="G248" s="64"/>
    </row>
    <row r="249" spans="1:7" ht="9.75">
      <c r="A249" s="68"/>
      <c r="B249" s="68"/>
      <c r="C249" s="100" t="s">
        <v>451</v>
      </c>
      <c r="D249" s="85">
        <v>0</v>
      </c>
      <c r="E249" s="85">
        <v>42000</v>
      </c>
      <c r="F249" s="85">
        <v>0</v>
      </c>
      <c r="G249" s="64"/>
    </row>
    <row r="250" spans="1:7" ht="9.75">
      <c r="A250" s="68"/>
      <c r="B250" s="68"/>
      <c r="C250" s="96"/>
      <c r="D250" s="85"/>
      <c r="E250" s="85"/>
      <c r="F250" s="85"/>
      <c r="G250" s="64"/>
    </row>
    <row r="251" spans="1:7" ht="9.75">
      <c r="A251" s="68" t="s">
        <v>115</v>
      </c>
      <c r="B251" s="68"/>
      <c r="C251" s="100"/>
      <c r="D251" s="85"/>
      <c r="E251" s="85"/>
      <c r="F251" s="85"/>
      <c r="G251" s="64"/>
    </row>
    <row r="252" spans="1:9" ht="9.75">
      <c r="A252" s="68">
        <v>55</v>
      </c>
      <c r="B252" s="68">
        <v>3122</v>
      </c>
      <c r="C252" s="100" t="s">
        <v>57</v>
      </c>
      <c r="D252" s="85">
        <v>2640000</v>
      </c>
      <c r="E252" s="85">
        <v>2640000</v>
      </c>
      <c r="F252" s="85">
        <v>1980000</v>
      </c>
      <c r="G252" s="64">
        <v>2295000</v>
      </c>
      <c r="I252" s="7"/>
    </row>
    <row r="253" spans="1:9" ht="9.75">
      <c r="A253" s="68"/>
      <c r="B253" s="68"/>
      <c r="C253" s="100" t="s">
        <v>269</v>
      </c>
      <c r="D253" s="85"/>
      <c r="E253" s="85"/>
      <c r="F253" s="85"/>
      <c r="G253" s="64"/>
      <c r="I253" s="7"/>
    </row>
    <row r="254" spans="1:9" ht="9.75">
      <c r="A254" s="68"/>
      <c r="B254" s="68"/>
      <c r="C254" s="100" t="s">
        <v>58</v>
      </c>
      <c r="D254" s="85">
        <v>37279</v>
      </c>
      <c r="E254" s="85">
        <v>37279</v>
      </c>
      <c r="F254" s="85">
        <v>18640</v>
      </c>
      <c r="G254" s="64">
        <v>37279</v>
      </c>
      <c r="I254" s="7"/>
    </row>
    <row r="255" spans="1:9" ht="9.75">
      <c r="A255" s="68"/>
      <c r="B255" s="68"/>
      <c r="C255" s="100"/>
      <c r="D255" s="85"/>
      <c r="E255" s="85"/>
      <c r="F255" s="85"/>
      <c r="G255" s="64"/>
      <c r="I255" s="7"/>
    </row>
    <row r="256" spans="1:9" ht="9.75">
      <c r="A256" s="68" t="s">
        <v>116</v>
      </c>
      <c r="B256" s="68"/>
      <c r="C256" s="100"/>
      <c r="D256" s="85"/>
      <c r="E256" s="85"/>
      <c r="F256" s="85"/>
      <c r="G256" s="64"/>
      <c r="I256" s="7"/>
    </row>
    <row r="257" spans="1:9" ht="9.75">
      <c r="A257" s="68">
        <v>54</v>
      </c>
      <c r="B257" s="68">
        <v>3231</v>
      </c>
      <c r="C257" s="100" t="s">
        <v>155</v>
      </c>
      <c r="D257" s="85">
        <v>331800</v>
      </c>
      <c r="E257" s="85">
        <v>331800</v>
      </c>
      <c r="F257" s="85">
        <v>247800</v>
      </c>
      <c r="G257" s="64">
        <v>350000</v>
      </c>
      <c r="I257" s="7"/>
    </row>
    <row r="258" spans="1:9" ht="9.75">
      <c r="A258" s="68"/>
      <c r="B258" s="68"/>
      <c r="C258" s="100" t="s">
        <v>554</v>
      </c>
      <c r="D258" s="85"/>
      <c r="E258" s="85"/>
      <c r="F258" s="85"/>
      <c r="G258" s="64"/>
      <c r="I258" s="7"/>
    </row>
    <row r="259" spans="1:9" ht="9.75">
      <c r="A259" s="68"/>
      <c r="B259" s="68"/>
      <c r="C259" s="100" t="s">
        <v>59</v>
      </c>
      <c r="D259" s="85">
        <v>29235.74</v>
      </c>
      <c r="E259" s="85">
        <v>29235.74</v>
      </c>
      <c r="F259" s="85">
        <v>14618.74</v>
      </c>
      <c r="G259" s="64">
        <v>23239.34</v>
      </c>
      <c r="I259" s="7"/>
    </row>
    <row r="260" spans="1:9" ht="9.75">
      <c r="A260" s="68"/>
      <c r="B260" s="68"/>
      <c r="C260" s="100" t="s">
        <v>383</v>
      </c>
      <c r="D260" s="85">
        <v>0</v>
      </c>
      <c r="E260" s="85">
        <v>65793</v>
      </c>
      <c r="F260" s="85">
        <v>0</v>
      </c>
      <c r="G260" s="64"/>
      <c r="I260" s="7"/>
    </row>
    <row r="261" spans="1:9" ht="9.75">
      <c r="A261" s="68"/>
      <c r="B261" s="68"/>
      <c r="C261" s="100"/>
      <c r="D261" s="85"/>
      <c r="E261" s="85"/>
      <c r="F261" s="85"/>
      <c r="G261" s="64"/>
      <c r="I261" s="7"/>
    </row>
    <row r="262" spans="1:7" ht="9.75">
      <c r="A262" s="68"/>
      <c r="B262" s="68"/>
      <c r="C262" s="81" t="s">
        <v>34</v>
      </c>
      <c r="D262" s="84">
        <f>SUM(D263:D281)</f>
        <v>9269100</v>
      </c>
      <c r="E262" s="84">
        <f>SUM(E263:E281)</f>
        <v>10100190</v>
      </c>
      <c r="F262" s="84">
        <f>SUM(F263:F281)</f>
        <v>7153359.29</v>
      </c>
      <c r="G262" s="94">
        <f>SUM(G263:G281)</f>
        <v>11382800</v>
      </c>
    </row>
    <row r="263" spans="1:7" ht="9.75">
      <c r="A263" s="68">
        <v>163</v>
      </c>
      <c r="B263" s="68">
        <v>3314</v>
      </c>
      <c r="C263" s="100" t="s">
        <v>49</v>
      </c>
      <c r="D263" s="85">
        <v>1276000</v>
      </c>
      <c r="E263" s="85">
        <v>1276000</v>
      </c>
      <c r="F263" s="85">
        <v>824527.41</v>
      </c>
      <c r="G263" s="64">
        <v>1671300</v>
      </c>
    </row>
    <row r="264" spans="1:7" ht="9.75">
      <c r="A264" s="68"/>
      <c r="B264" s="68"/>
      <c r="C264" s="100" t="s">
        <v>462</v>
      </c>
      <c r="D264" s="85"/>
      <c r="E264" s="85"/>
      <c r="F264" s="85"/>
      <c r="G264" s="64"/>
    </row>
    <row r="265" spans="1:7" ht="9.75">
      <c r="A265" s="68">
        <v>164</v>
      </c>
      <c r="B265" s="68">
        <v>3315</v>
      </c>
      <c r="C265" s="100" t="s">
        <v>50</v>
      </c>
      <c r="D265" s="85">
        <v>1197800</v>
      </c>
      <c r="E265" s="85">
        <v>1417800</v>
      </c>
      <c r="F265" s="85">
        <v>757098.57</v>
      </c>
      <c r="G265" s="64">
        <v>1144500</v>
      </c>
    </row>
    <row r="266" spans="1:7" ht="9.75">
      <c r="A266" s="68"/>
      <c r="B266" s="68"/>
      <c r="C266" s="100" t="s">
        <v>514</v>
      </c>
      <c r="D266" s="85"/>
      <c r="E266" s="85"/>
      <c r="F266" s="85"/>
      <c r="G266" s="64"/>
    </row>
    <row r="267" spans="1:7" ht="9.75">
      <c r="A267" s="68"/>
      <c r="B267" s="68"/>
      <c r="C267" s="100"/>
      <c r="D267" s="85"/>
      <c r="E267" s="85"/>
      <c r="F267" s="85"/>
      <c r="G267" s="64"/>
    </row>
    <row r="268" spans="1:7" ht="9.75">
      <c r="A268" s="68" t="s">
        <v>117</v>
      </c>
      <c r="B268" s="68"/>
      <c r="C268" s="100"/>
      <c r="D268" s="85"/>
      <c r="E268" s="85"/>
      <c r="F268" s="85"/>
      <c r="G268" s="64"/>
    </row>
    <row r="269" spans="1:8" ht="9.75">
      <c r="A269" s="68">
        <v>166</v>
      </c>
      <c r="B269" s="68">
        <v>3319</v>
      </c>
      <c r="C269" s="100" t="s">
        <v>60</v>
      </c>
      <c r="D269" s="85">
        <v>3250000</v>
      </c>
      <c r="E269" s="85">
        <v>3450000</v>
      </c>
      <c r="F269" s="85">
        <v>2640000</v>
      </c>
      <c r="G269" s="64">
        <v>3795000</v>
      </c>
      <c r="H269" s="30" t="s">
        <v>250</v>
      </c>
    </row>
    <row r="270" spans="1:8" ht="9.75">
      <c r="A270" s="68"/>
      <c r="B270" s="68"/>
      <c r="C270" s="100" t="s">
        <v>281</v>
      </c>
      <c r="D270" s="85"/>
      <c r="E270" s="85"/>
      <c r="F270" s="85"/>
      <c r="G270" s="64"/>
      <c r="H270" s="30"/>
    </row>
    <row r="271" spans="1:7" ht="9.75">
      <c r="A271" s="68"/>
      <c r="B271" s="68"/>
      <c r="C271" s="100" t="s">
        <v>61</v>
      </c>
      <c r="D271" s="85">
        <v>800000</v>
      </c>
      <c r="E271" s="85">
        <v>800000</v>
      </c>
      <c r="F271" s="85">
        <v>800000</v>
      </c>
      <c r="G271" s="64">
        <v>800000</v>
      </c>
    </row>
    <row r="272" spans="1:8" ht="9.75">
      <c r="A272" s="68"/>
      <c r="B272" s="68"/>
      <c r="C272" s="100" t="s">
        <v>299</v>
      </c>
      <c r="D272" s="85">
        <v>180000</v>
      </c>
      <c r="E272" s="85">
        <v>180000</v>
      </c>
      <c r="F272" s="85">
        <v>180000</v>
      </c>
      <c r="G272" s="64">
        <v>300000</v>
      </c>
      <c r="H272" s="6"/>
    </row>
    <row r="273" spans="1:7" ht="9.75">
      <c r="A273" s="68"/>
      <c r="B273" s="68"/>
      <c r="C273" s="100" t="s">
        <v>452</v>
      </c>
      <c r="D273" s="85">
        <v>0</v>
      </c>
      <c r="E273" s="85">
        <v>89255</v>
      </c>
      <c r="F273" s="85">
        <v>89255</v>
      </c>
      <c r="G273" s="64"/>
    </row>
    <row r="274" spans="1:7" ht="9.75">
      <c r="A274" s="68">
        <v>169</v>
      </c>
      <c r="B274" s="68">
        <v>3319</v>
      </c>
      <c r="C274" s="100" t="s">
        <v>51</v>
      </c>
      <c r="D274" s="85">
        <v>1750000</v>
      </c>
      <c r="E274" s="85">
        <v>1750000</v>
      </c>
      <c r="F274" s="85">
        <v>1315000</v>
      </c>
      <c r="G274" s="64">
        <v>2750000</v>
      </c>
    </row>
    <row r="275" spans="1:7" ht="9.75">
      <c r="A275" s="68"/>
      <c r="B275" s="68"/>
      <c r="C275" s="100" t="s">
        <v>322</v>
      </c>
      <c r="D275" s="85"/>
      <c r="E275" s="85"/>
      <c r="F275" s="85"/>
      <c r="G275" s="64"/>
    </row>
    <row r="276" spans="1:8" ht="9.75">
      <c r="A276" s="68"/>
      <c r="B276" s="68"/>
      <c r="C276" s="100" t="s">
        <v>52</v>
      </c>
      <c r="D276" s="85">
        <v>25000</v>
      </c>
      <c r="E276" s="85">
        <v>31835</v>
      </c>
      <c r="F276" s="85">
        <v>15254.5</v>
      </c>
      <c r="G276" s="64">
        <v>32000</v>
      </c>
      <c r="H276" s="91"/>
    </row>
    <row r="277" spans="1:8" ht="9.75">
      <c r="A277" s="68"/>
      <c r="B277" s="68"/>
      <c r="C277" s="100"/>
      <c r="D277" s="85"/>
      <c r="E277" s="85"/>
      <c r="F277" s="85"/>
      <c r="G277" s="64"/>
      <c r="H277" s="91"/>
    </row>
    <row r="278" spans="1:8" ht="9.75">
      <c r="A278" s="68">
        <v>167</v>
      </c>
      <c r="B278" s="68">
        <v>3319</v>
      </c>
      <c r="C278" s="100" t="s">
        <v>321</v>
      </c>
      <c r="D278" s="85">
        <v>140300</v>
      </c>
      <c r="E278" s="85">
        <v>140300</v>
      </c>
      <c r="F278" s="85">
        <v>22858</v>
      </c>
      <c r="G278" s="64">
        <v>140000</v>
      </c>
      <c r="H278" s="121" t="s">
        <v>515</v>
      </c>
    </row>
    <row r="279" spans="1:8" ht="9.75">
      <c r="A279" s="68">
        <v>165</v>
      </c>
      <c r="B279" s="68">
        <v>3349</v>
      </c>
      <c r="C279" s="100" t="s">
        <v>62</v>
      </c>
      <c r="D279" s="85">
        <v>50000</v>
      </c>
      <c r="E279" s="85">
        <v>300000</v>
      </c>
      <c r="F279" s="85">
        <v>113342.96</v>
      </c>
      <c r="G279" s="64">
        <v>150000</v>
      </c>
      <c r="H279" s="91"/>
    </row>
    <row r="280" spans="1:7" ht="9.75">
      <c r="A280" s="68">
        <v>162</v>
      </c>
      <c r="B280" s="68">
        <v>3399</v>
      </c>
      <c r="C280" s="100" t="s">
        <v>270</v>
      </c>
      <c r="D280" s="85">
        <v>400000</v>
      </c>
      <c r="E280" s="85">
        <v>400000</v>
      </c>
      <c r="F280" s="85">
        <v>139626.8</v>
      </c>
      <c r="G280" s="64">
        <v>400000</v>
      </c>
    </row>
    <row r="281" spans="1:7" ht="9.75">
      <c r="A281" s="68">
        <v>0</v>
      </c>
      <c r="B281" s="68">
        <v>3399</v>
      </c>
      <c r="C281" s="100" t="s">
        <v>118</v>
      </c>
      <c r="D281" s="85">
        <v>200000</v>
      </c>
      <c r="E281" s="85">
        <v>265000</v>
      </c>
      <c r="F281" s="85">
        <v>256396.05</v>
      </c>
      <c r="G281" s="64">
        <v>200000</v>
      </c>
    </row>
    <row r="282" spans="1:7" ht="9.75">
      <c r="A282" s="68"/>
      <c r="B282" s="68"/>
      <c r="C282" s="100"/>
      <c r="D282" s="68"/>
      <c r="E282" s="85"/>
      <c r="F282" s="85"/>
      <c r="G282" s="64"/>
    </row>
    <row r="283" spans="1:7" ht="9.75">
      <c r="A283" s="68"/>
      <c r="B283" s="68"/>
      <c r="C283" s="81" t="s">
        <v>35</v>
      </c>
      <c r="D283" s="84">
        <f>SUM(D284:D306)</f>
        <v>5826000</v>
      </c>
      <c r="E283" s="84">
        <f>E284+E296+E297+E298+E300</f>
        <v>7296000</v>
      </c>
      <c r="F283" s="84">
        <f>F284+F296+F297+F298+F300</f>
        <v>6710018.65</v>
      </c>
      <c r="G283" s="78">
        <f>G284+G296+G297+G298+G300</f>
        <v>7026000</v>
      </c>
    </row>
    <row r="284" spans="1:7" ht="9.75">
      <c r="A284" s="68">
        <v>0</v>
      </c>
      <c r="B284" s="68">
        <v>3419</v>
      </c>
      <c r="C284" s="100" t="s">
        <v>265</v>
      </c>
      <c r="D284" s="85">
        <v>3700000</v>
      </c>
      <c r="E284" s="85">
        <v>4870000</v>
      </c>
      <c r="F284" s="85">
        <f>SUM(F286:F294)</f>
        <v>4869000</v>
      </c>
      <c r="G284" s="64">
        <v>4800000</v>
      </c>
    </row>
    <row r="285" spans="1:7" ht="9.75">
      <c r="A285" s="68"/>
      <c r="B285" s="68"/>
      <c r="C285" s="100" t="s">
        <v>88</v>
      </c>
      <c r="D285" s="85"/>
      <c r="E285" s="85"/>
      <c r="F285" s="85"/>
      <c r="G285" s="64"/>
    </row>
    <row r="286" spans="1:8" ht="9.75">
      <c r="A286" s="68"/>
      <c r="B286" s="68"/>
      <c r="C286" s="100" t="s">
        <v>245</v>
      </c>
      <c r="D286" s="68"/>
      <c r="E286" s="85"/>
      <c r="F286" s="85">
        <v>1700000</v>
      </c>
      <c r="G286" s="64"/>
      <c r="H286" s="30"/>
    </row>
    <row r="287" spans="1:9" ht="9.75">
      <c r="A287" s="68"/>
      <c r="B287" s="68"/>
      <c r="C287" s="100" t="s">
        <v>77</v>
      </c>
      <c r="D287" s="68"/>
      <c r="E287" s="85"/>
      <c r="F287" s="85">
        <v>2300000</v>
      </c>
      <c r="G287" s="64"/>
      <c r="H287" s="30"/>
      <c r="I287" s="1"/>
    </row>
    <row r="288" spans="1:9" ht="9.75">
      <c r="A288" s="68"/>
      <c r="B288" s="68"/>
      <c r="C288" s="100" t="s">
        <v>89</v>
      </c>
      <c r="D288" s="68"/>
      <c r="E288" s="85"/>
      <c r="F288" s="85">
        <v>800000</v>
      </c>
      <c r="G288" s="64"/>
      <c r="H288" s="30"/>
      <c r="I288" s="1"/>
    </row>
    <row r="289" spans="1:9" ht="9.75">
      <c r="A289" s="68"/>
      <c r="B289" s="68"/>
      <c r="C289" s="100" t="s">
        <v>119</v>
      </c>
      <c r="D289" s="68"/>
      <c r="E289" s="85"/>
      <c r="F289" s="85"/>
      <c r="G289" s="64"/>
      <c r="H289" s="30"/>
      <c r="I289" s="1"/>
    </row>
    <row r="290" spans="1:9" ht="9.75">
      <c r="A290" s="68"/>
      <c r="B290" s="68"/>
      <c r="C290" s="100" t="s">
        <v>120</v>
      </c>
      <c r="D290" s="68"/>
      <c r="E290" s="85"/>
      <c r="F290" s="85">
        <v>22000</v>
      </c>
      <c r="G290" s="64"/>
      <c r="H290" s="30"/>
      <c r="I290" s="1"/>
    </row>
    <row r="291" spans="1:9" ht="9.75">
      <c r="A291" s="68"/>
      <c r="B291" s="68"/>
      <c r="C291" s="100" t="s">
        <v>168</v>
      </c>
      <c r="D291" s="68"/>
      <c r="E291" s="85"/>
      <c r="F291" s="85"/>
      <c r="G291" s="64"/>
      <c r="H291" s="30"/>
      <c r="I291" s="1"/>
    </row>
    <row r="292" spans="1:9" ht="9.75">
      <c r="A292" s="68"/>
      <c r="B292" s="68"/>
      <c r="C292" s="100" t="s">
        <v>305</v>
      </c>
      <c r="D292" s="68"/>
      <c r="E292" s="85"/>
      <c r="F292" s="85">
        <v>17000</v>
      </c>
      <c r="G292" s="64"/>
      <c r="H292" s="30"/>
      <c r="I292" s="1"/>
    </row>
    <row r="293" spans="1:9" ht="9.75">
      <c r="A293" s="68"/>
      <c r="B293" s="68"/>
      <c r="C293" s="100" t="s">
        <v>264</v>
      </c>
      <c r="D293" s="68"/>
      <c r="E293" s="85"/>
      <c r="F293" s="85">
        <v>30000</v>
      </c>
      <c r="G293" s="64"/>
      <c r="H293" s="30"/>
      <c r="I293" s="1"/>
    </row>
    <row r="294" spans="1:9" ht="9.75">
      <c r="A294" s="68"/>
      <c r="B294" s="68"/>
      <c r="C294" s="100" t="s">
        <v>306</v>
      </c>
      <c r="D294" s="68"/>
      <c r="E294" s="85"/>
      <c r="F294" s="85"/>
      <c r="G294" s="64"/>
      <c r="H294" s="30"/>
      <c r="I294" s="1"/>
    </row>
    <row r="295" spans="1:9" ht="9.75">
      <c r="A295" s="68"/>
      <c r="B295" s="68"/>
      <c r="C295" s="100"/>
      <c r="D295" s="68"/>
      <c r="E295" s="85"/>
      <c r="F295" s="85"/>
      <c r="G295" s="64"/>
      <c r="H295" s="30"/>
      <c r="I295" s="1"/>
    </row>
    <row r="296" spans="1:9" ht="9.75">
      <c r="A296" s="68">
        <v>0</v>
      </c>
      <c r="B296" s="68">
        <v>3421</v>
      </c>
      <c r="C296" s="100" t="s">
        <v>121</v>
      </c>
      <c r="D296" s="85">
        <v>500000</v>
      </c>
      <c r="E296" s="85">
        <v>500000</v>
      </c>
      <c r="F296" s="85">
        <v>356163.2</v>
      </c>
      <c r="G296" s="64">
        <v>500000</v>
      </c>
      <c r="H296" s="30"/>
      <c r="I296" s="1"/>
    </row>
    <row r="297" spans="1:9" ht="9.75">
      <c r="A297" s="68">
        <v>33</v>
      </c>
      <c r="B297" s="68">
        <v>3419</v>
      </c>
      <c r="C297" s="100" t="s">
        <v>277</v>
      </c>
      <c r="D297" s="85">
        <v>726000</v>
      </c>
      <c r="E297" s="85">
        <v>726000</v>
      </c>
      <c r="F297" s="85">
        <v>519685</v>
      </c>
      <c r="G297" s="64">
        <v>726000</v>
      </c>
      <c r="H297" s="30"/>
      <c r="I297" s="1"/>
    </row>
    <row r="298" spans="1:9" ht="9.75">
      <c r="A298" s="68">
        <v>34</v>
      </c>
      <c r="B298" s="68">
        <v>3419</v>
      </c>
      <c r="C298" s="100" t="s">
        <v>276</v>
      </c>
      <c r="D298" s="85">
        <v>500000</v>
      </c>
      <c r="E298" s="85">
        <v>800000</v>
      </c>
      <c r="F298" s="85">
        <v>575170.45</v>
      </c>
      <c r="G298" s="64">
        <v>600000</v>
      </c>
      <c r="H298" s="30"/>
      <c r="I298" s="1"/>
    </row>
    <row r="299" spans="1:9" ht="9.75">
      <c r="A299" s="68"/>
      <c r="B299" s="68"/>
      <c r="C299" s="100"/>
      <c r="D299" s="85"/>
      <c r="E299" s="85"/>
      <c r="F299" s="85"/>
      <c r="G299" s="64"/>
      <c r="H299" s="30"/>
      <c r="I299" s="1"/>
    </row>
    <row r="300" spans="1:9" ht="9.75">
      <c r="A300" s="68"/>
      <c r="B300" s="68">
        <v>3429</v>
      </c>
      <c r="C300" s="104" t="s">
        <v>266</v>
      </c>
      <c r="D300" s="85">
        <v>400000</v>
      </c>
      <c r="E300" s="85">
        <v>400000</v>
      </c>
      <c r="F300" s="85">
        <f>SUM(F301:F315)</f>
        <v>390000</v>
      </c>
      <c r="G300" s="64">
        <v>400000</v>
      </c>
      <c r="H300" s="30"/>
      <c r="I300" s="1"/>
    </row>
    <row r="301" spans="1:9" ht="9.75">
      <c r="A301" s="68"/>
      <c r="B301" s="68"/>
      <c r="C301" s="100" t="s">
        <v>91</v>
      </c>
      <c r="D301" s="68"/>
      <c r="E301" s="85"/>
      <c r="F301" s="85">
        <v>50000</v>
      </c>
      <c r="G301" s="64"/>
      <c r="H301" s="30"/>
      <c r="I301" s="1"/>
    </row>
    <row r="302" spans="1:9" ht="9.75">
      <c r="A302" s="68"/>
      <c r="B302" s="68"/>
      <c r="C302" s="100" t="s">
        <v>92</v>
      </c>
      <c r="D302" s="68"/>
      <c r="E302" s="85"/>
      <c r="F302" s="85">
        <v>20000</v>
      </c>
      <c r="G302" s="64"/>
      <c r="H302" s="30"/>
      <c r="I302" s="1"/>
    </row>
    <row r="303" spans="1:9" ht="9.75">
      <c r="A303" s="68"/>
      <c r="B303" s="68"/>
      <c r="C303" s="100" t="s">
        <v>93</v>
      </c>
      <c r="D303" s="68"/>
      <c r="E303" s="85"/>
      <c r="F303" s="85">
        <v>20000</v>
      </c>
      <c r="G303" s="64"/>
      <c r="H303" s="30"/>
      <c r="I303" s="1"/>
    </row>
    <row r="304" spans="1:9" ht="9.75">
      <c r="A304" s="68"/>
      <c r="B304" s="68"/>
      <c r="C304" s="100" t="s">
        <v>94</v>
      </c>
      <c r="D304" s="68"/>
      <c r="E304" s="85"/>
      <c r="F304" s="85">
        <v>50000</v>
      </c>
      <c r="G304" s="64"/>
      <c r="H304" s="30"/>
      <c r="I304" s="1"/>
    </row>
    <row r="305" spans="1:9" ht="9.75">
      <c r="A305" s="68"/>
      <c r="B305" s="68"/>
      <c r="C305" s="100" t="s">
        <v>95</v>
      </c>
      <c r="D305" s="68"/>
      <c r="E305" s="85"/>
      <c r="F305" s="85">
        <v>20000</v>
      </c>
      <c r="G305" s="64"/>
      <c r="H305" s="30"/>
      <c r="I305" s="1"/>
    </row>
    <row r="306" spans="1:9" ht="9.75">
      <c r="A306" s="68"/>
      <c r="B306" s="68"/>
      <c r="C306" s="100" t="s">
        <v>96</v>
      </c>
      <c r="D306" s="68"/>
      <c r="E306" s="85"/>
      <c r="F306" s="85">
        <v>40000</v>
      </c>
      <c r="G306" s="64"/>
      <c r="H306" s="30"/>
      <c r="I306" s="1"/>
    </row>
    <row r="307" spans="1:9" ht="9.75">
      <c r="A307" s="68"/>
      <c r="B307" s="68"/>
      <c r="C307" s="100" t="s">
        <v>100</v>
      </c>
      <c r="D307" s="68"/>
      <c r="E307" s="85"/>
      <c r="F307" s="85"/>
      <c r="G307" s="64"/>
      <c r="H307" s="30"/>
      <c r="I307" s="1"/>
    </row>
    <row r="308" spans="1:9" ht="9.75">
      <c r="A308" s="68"/>
      <c r="B308" s="68"/>
      <c r="C308" s="100" t="s">
        <v>97</v>
      </c>
      <c r="D308" s="68"/>
      <c r="E308" s="85"/>
      <c r="F308" s="85">
        <v>50000</v>
      </c>
      <c r="G308" s="64"/>
      <c r="H308" s="30"/>
      <c r="I308" s="1"/>
    </row>
    <row r="309" spans="1:9" ht="9.75">
      <c r="A309" s="68"/>
      <c r="B309" s="68"/>
      <c r="C309" s="100" t="s">
        <v>98</v>
      </c>
      <c r="D309" s="68"/>
      <c r="E309" s="85"/>
      <c r="F309" s="85">
        <v>0</v>
      </c>
      <c r="G309" s="64"/>
      <c r="H309" s="30"/>
      <c r="I309" s="1"/>
    </row>
    <row r="310" spans="1:9" ht="9.75">
      <c r="A310" s="68"/>
      <c r="B310" s="68"/>
      <c r="C310" s="100" t="s">
        <v>99</v>
      </c>
      <c r="D310" s="68"/>
      <c r="E310" s="85"/>
      <c r="F310" s="85"/>
      <c r="G310" s="64"/>
      <c r="H310" s="30"/>
      <c r="I310" s="1"/>
    </row>
    <row r="311" spans="1:9" ht="9.75">
      <c r="A311" s="68"/>
      <c r="B311" s="68"/>
      <c r="C311" s="100" t="s">
        <v>384</v>
      </c>
      <c r="D311" s="68"/>
      <c r="E311" s="85"/>
      <c r="F311" s="85">
        <v>15000</v>
      </c>
      <c r="G311" s="64"/>
      <c r="H311" s="30"/>
      <c r="I311" s="1"/>
    </row>
    <row r="312" spans="1:9" ht="9.75">
      <c r="A312" s="68"/>
      <c r="B312" s="68"/>
      <c r="C312" s="100" t="s">
        <v>385</v>
      </c>
      <c r="D312" s="68"/>
      <c r="E312" s="85"/>
      <c r="F312" s="85">
        <v>5000</v>
      </c>
      <c r="G312" s="64"/>
      <c r="H312" s="30"/>
      <c r="I312" s="1"/>
    </row>
    <row r="313" spans="1:9" ht="9.75">
      <c r="A313" s="68"/>
      <c r="B313" s="68"/>
      <c r="C313" s="100" t="s">
        <v>386</v>
      </c>
      <c r="D313" s="68"/>
      <c r="E313" s="85"/>
      <c r="F313" s="85">
        <v>20000</v>
      </c>
      <c r="G313" s="64"/>
      <c r="H313" s="30"/>
      <c r="I313" s="1"/>
    </row>
    <row r="314" spans="1:9" ht="9.75">
      <c r="A314" s="68"/>
      <c r="B314" s="68"/>
      <c r="C314" s="100" t="s">
        <v>167</v>
      </c>
      <c r="D314" s="68"/>
      <c r="E314" s="85"/>
      <c r="F314" s="85">
        <v>100000</v>
      </c>
      <c r="G314" s="64"/>
      <c r="H314" s="30"/>
      <c r="I314" s="1"/>
    </row>
    <row r="315" spans="1:9" ht="9.75">
      <c r="A315" s="68"/>
      <c r="B315" s="68"/>
      <c r="C315" s="100"/>
      <c r="D315" s="85"/>
      <c r="E315" s="85"/>
      <c r="F315" s="85"/>
      <c r="G315" s="64"/>
      <c r="H315" s="30"/>
      <c r="I315" s="1"/>
    </row>
    <row r="316" spans="1:9" ht="9.75">
      <c r="A316" s="68"/>
      <c r="B316" s="68"/>
      <c r="C316" s="81" t="s">
        <v>36</v>
      </c>
      <c r="D316" s="84">
        <f>SUM(D318:D320)</f>
        <v>1996560</v>
      </c>
      <c r="E316" s="84">
        <f>SUM(E318:E320)</f>
        <v>1996560</v>
      </c>
      <c r="F316" s="84">
        <f>SUM(F318:F320)</f>
        <v>1469280</v>
      </c>
      <c r="G316" s="94">
        <f>SUM(G318:G320)</f>
        <v>2214860</v>
      </c>
      <c r="H316" s="30"/>
      <c r="I316" s="1"/>
    </row>
    <row r="317" spans="1:7" ht="9.75">
      <c r="A317" s="68" t="s">
        <v>122</v>
      </c>
      <c r="B317" s="68"/>
      <c r="C317" s="104"/>
      <c r="D317" s="84"/>
      <c r="E317" s="84"/>
      <c r="F317" s="84"/>
      <c r="G317" s="78"/>
    </row>
    <row r="318" spans="1:8" ht="9.75">
      <c r="A318" s="68">
        <v>0</v>
      </c>
      <c r="B318" s="68">
        <v>3511</v>
      </c>
      <c r="C318" s="100" t="s">
        <v>123</v>
      </c>
      <c r="D318" s="85">
        <v>1890000</v>
      </c>
      <c r="E318" s="85">
        <v>1890000</v>
      </c>
      <c r="F318" s="85">
        <v>1416000</v>
      </c>
      <c r="G318" s="64">
        <v>2090000</v>
      </c>
      <c r="H318" s="91"/>
    </row>
    <row r="319" spans="1:8" ht="9.75">
      <c r="A319" s="68"/>
      <c r="B319" s="68"/>
      <c r="C319" s="100" t="s">
        <v>319</v>
      </c>
      <c r="D319" s="85"/>
      <c r="E319" s="85"/>
      <c r="F319" s="85"/>
      <c r="G319" s="64"/>
      <c r="H319" s="91"/>
    </row>
    <row r="320" spans="1:7" ht="9.75">
      <c r="A320" s="68"/>
      <c r="B320" s="68"/>
      <c r="C320" s="100" t="s">
        <v>124</v>
      </c>
      <c r="D320" s="85">
        <v>106560</v>
      </c>
      <c r="E320" s="85">
        <v>106560</v>
      </c>
      <c r="F320" s="85">
        <v>53280</v>
      </c>
      <c r="G320" s="64">
        <v>124860</v>
      </c>
    </row>
    <row r="321" spans="1:7" ht="9.75">
      <c r="A321" s="68"/>
      <c r="B321" s="68"/>
      <c r="C321" s="100"/>
      <c r="D321" s="85"/>
      <c r="E321" s="85"/>
      <c r="F321" s="85"/>
      <c r="G321" s="64"/>
    </row>
    <row r="322" spans="1:7" ht="9.75">
      <c r="A322" s="68"/>
      <c r="B322" s="68"/>
      <c r="C322" s="81" t="s">
        <v>37</v>
      </c>
      <c r="D322" s="84">
        <f>SUM(D323:D344)</f>
        <v>24145632</v>
      </c>
      <c r="E322" s="84">
        <f>SUM(E323:E344)</f>
        <v>22097632</v>
      </c>
      <c r="F322" s="84">
        <f>SUM(F323:F344)</f>
        <v>16984798.74</v>
      </c>
      <c r="G322" s="94">
        <f>SUM(G323:G344)</f>
        <v>18241672</v>
      </c>
    </row>
    <row r="323" spans="1:7" ht="9.75">
      <c r="A323" s="68"/>
      <c r="B323" s="68"/>
      <c r="C323" s="100" t="s">
        <v>125</v>
      </c>
      <c r="D323" s="68"/>
      <c r="E323" s="85"/>
      <c r="F323" s="85"/>
      <c r="G323" s="64"/>
    </row>
    <row r="324" spans="1:8" ht="9.75">
      <c r="A324" s="68">
        <v>808</v>
      </c>
      <c r="B324" s="68">
        <v>3612</v>
      </c>
      <c r="C324" s="100" t="s">
        <v>63</v>
      </c>
      <c r="D324" s="85">
        <v>3200000</v>
      </c>
      <c r="E324" s="85">
        <v>3500000</v>
      </c>
      <c r="F324" s="85">
        <v>3203797.66</v>
      </c>
      <c r="G324" s="64">
        <v>4000000</v>
      </c>
      <c r="H324" s="1" t="s">
        <v>387</v>
      </c>
    </row>
    <row r="325" spans="1:8" ht="9.75">
      <c r="A325" s="68"/>
      <c r="B325" s="68"/>
      <c r="C325" s="100" t="s">
        <v>287</v>
      </c>
      <c r="D325" s="85">
        <v>1000000</v>
      </c>
      <c r="E325" s="85">
        <v>1000000</v>
      </c>
      <c r="F325" s="85">
        <v>991042</v>
      </c>
      <c r="G325" s="64">
        <v>1000000</v>
      </c>
      <c r="H325" s="1" t="s">
        <v>387</v>
      </c>
    </row>
    <row r="326" spans="1:7" ht="9.75">
      <c r="A326" s="68">
        <v>8808</v>
      </c>
      <c r="B326" s="68">
        <v>3612</v>
      </c>
      <c r="C326" s="100" t="s">
        <v>64</v>
      </c>
      <c r="D326" s="85">
        <v>3000000</v>
      </c>
      <c r="E326" s="85">
        <v>2700000</v>
      </c>
      <c r="F326" s="85">
        <v>1166030.05</v>
      </c>
      <c r="G326" s="64">
        <v>3000000</v>
      </c>
    </row>
    <row r="327" spans="1:7" ht="9.75">
      <c r="A327" s="68"/>
      <c r="B327" s="68"/>
      <c r="C327" s="100"/>
      <c r="D327" s="85"/>
      <c r="E327" s="85"/>
      <c r="F327" s="85"/>
      <c r="G327" s="64"/>
    </row>
    <row r="328" spans="1:7" ht="9.75">
      <c r="A328" s="68"/>
      <c r="B328" s="68"/>
      <c r="C328" s="100" t="s">
        <v>126</v>
      </c>
      <c r="D328" s="68"/>
      <c r="E328" s="85"/>
      <c r="F328" s="85"/>
      <c r="G328" s="64"/>
    </row>
    <row r="329" spans="1:8" ht="9.75">
      <c r="A329" s="68">
        <v>809</v>
      </c>
      <c r="B329" s="68">
        <v>3613</v>
      </c>
      <c r="C329" s="100" t="s">
        <v>63</v>
      </c>
      <c r="D329" s="85">
        <v>700000</v>
      </c>
      <c r="E329" s="85">
        <v>700000</v>
      </c>
      <c r="F329" s="85">
        <v>477085.1</v>
      </c>
      <c r="G329" s="64">
        <v>1000000</v>
      </c>
      <c r="H329" s="30" t="s">
        <v>387</v>
      </c>
    </row>
    <row r="330" spans="1:8" ht="9.75">
      <c r="A330" s="68">
        <v>8809</v>
      </c>
      <c r="B330" s="68">
        <v>3613</v>
      </c>
      <c r="C330" s="100" t="s">
        <v>64</v>
      </c>
      <c r="D330" s="85">
        <v>2000000</v>
      </c>
      <c r="E330" s="85">
        <v>2800000</v>
      </c>
      <c r="F330" s="85">
        <v>1335116.39</v>
      </c>
      <c r="G330" s="64">
        <v>2000000</v>
      </c>
      <c r="H330" s="30"/>
    </row>
    <row r="331" spans="1:7" ht="9.75">
      <c r="A331" s="68"/>
      <c r="B331" s="68"/>
      <c r="C331" s="100"/>
      <c r="D331" s="85"/>
      <c r="E331" s="85"/>
      <c r="F331" s="85"/>
      <c r="G331" s="64"/>
    </row>
    <row r="332" spans="1:7" ht="9.75">
      <c r="A332" s="68">
        <v>194</v>
      </c>
      <c r="B332" s="68">
        <v>3631</v>
      </c>
      <c r="C332" s="100" t="s">
        <v>65</v>
      </c>
      <c r="D332" s="85">
        <v>2080000</v>
      </c>
      <c r="E332" s="85">
        <v>2080000</v>
      </c>
      <c r="F332" s="85">
        <v>1563285.17</v>
      </c>
      <c r="G332" s="64">
        <v>3047000</v>
      </c>
    </row>
    <row r="333" spans="1:8" ht="9.75">
      <c r="A333" s="68">
        <v>195</v>
      </c>
      <c r="B333" s="68">
        <v>3632</v>
      </c>
      <c r="C333" s="100" t="s">
        <v>127</v>
      </c>
      <c r="D333" s="85">
        <v>300000</v>
      </c>
      <c r="E333" s="85">
        <v>300000</v>
      </c>
      <c r="F333" s="85">
        <v>311295.25</v>
      </c>
      <c r="G333" s="64">
        <v>300000</v>
      </c>
      <c r="H333" s="30"/>
    </row>
    <row r="334" spans="1:8" ht="9.75">
      <c r="A334" s="68"/>
      <c r="B334" s="68"/>
      <c r="C334" s="100" t="s">
        <v>300</v>
      </c>
      <c r="D334" s="85">
        <v>1500000</v>
      </c>
      <c r="E334" s="85">
        <v>500000</v>
      </c>
      <c r="F334" s="85">
        <v>0</v>
      </c>
      <c r="G334" s="64">
        <v>500000</v>
      </c>
      <c r="H334" s="30"/>
    </row>
    <row r="335" spans="1:7" ht="12" customHeight="1">
      <c r="A335" s="68">
        <v>0</v>
      </c>
      <c r="B335" s="68">
        <v>3635</v>
      </c>
      <c r="C335" s="100" t="s">
        <v>38</v>
      </c>
      <c r="D335" s="85">
        <v>950000</v>
      </c>
      <c r="E335" s="85">
        <v>950000</v>
      </c>
      <c r="F335" s="85">
        <v>685850</v>
      </c>
      <c r="G335" s="64">
        <v>500000</v>
      </c>
    </row>
    <row r="336" spans="1:7" ht="9.75">
      <c r="A336" s="68"/>
      <c r="B336" s="68"/>
      <c r="C336" s="100"/>
      <c r="D336" s="85"/>
      <c r="E336" s="85"/>
      <c r="F336" s="85"/>
      <c r="G336" s="78"/>
    </row>
    <row r="337" spans="1:7" ht="9.75">
      <c r="A337" s="68"/>
      <c r="B337" s="68"/>
      <c r="C337" s="100" t="s">
        <v>66</v>
      </c>
      <c r="D337" s="85"/>
      <c r="E337" s="85"/>
      <c r="F337" s="85"/>
      <c r="G337" s="78"/>
    </row>
    <row r="338" spans="1:7" ht="9.75">
      <c r="A338" s="68">
        <v>0</v>
      </c>
      <c r="B338" s="68">
        <v>3639</v>
      </c>
      <c r="C338" s="100" t="s">
        <v>67</v>
      </c>
      <c r="D338" s="85">
        <v>500000</v>
      </c>
      <c r="E338" s="85">
        <v>500000</v>
      </c>
      <c r="F338" s="85">
        <v>421747.26</v>
      </c>
      <c r="G338" s="64">
        <v>500000</v>
      </c>
    </row>
    <row r="339" spans="1:7" ht="9.75">
      <c r="A339" s="68"/>
      <c r="B339" s="68"/>
      <c r="C339" s="100" t="s">
        <v>128</v>
      </c>
      <c r="D339" s="85">
        <v>2000000</v>
      </c>
      <c r="E339" s="85">
        <v>150000</v>
      </c>
      <c r="F339" s="85">
        <v>5300</v>
      </c>
      <c r="G339" s="64">
        <v>2000000</v>
      </c>
    </row>
    <row r="340" spans="1:7" ht="9.75">
      <c r="A340" s="68"/>
      <c r="B340" s="68"/>
      <c r="C340" s="100" t="s">
        <v>288</v>
      </c>
      <c r="D340" s="85">
        <v>6552000</v>
      </c>
      <c r="E340" s="85">
        <v>6552000</v>
      </c>
      <c r="F340" s="85">
        <v>6552000</v>
      </c>
      <c r="G340" s="64">
        <v>0</v>
      </c>
    </row>
    <row r="341" spans="1:8" ht="9.75">
      <c r="A341" s="68">
        <v>35</v>
      </c>
      <c r="B341" s="68">
        <v>3639</v>
      </c>
      <c r="C341" s="100" t="s">
        <v>69</v>
      </c>
      <c r="D341" s="85">
        <v>83632</v>
      </c>
      <c r="E341" s="85">
        <v>83632</v>
      </c>
      <c r="F341" s="85">
        <v>83632</v>
      </c>
      <c r="G341" s="64">
        <v>82672</v>
      </c>
      <c r="H341" s="1" t="s">
        <v>388</v>
      </c>
    </row>
    <row r="342" spans="1:7" ht="9.75">
      <c r="A342" s="68"/>
      <c r="B342" s="68"/>
      <c r="C342" s="100" t="s">
        <v>157</v>
      </c>
      <c r="D342" s="85">
        <v>40000</v>
      </c>
      <c r="E342" s="85">
        <v>42000</v>
      </c>
      <c r="F342" s="85">
        <v>41531.86</v>
      </c>
      <c r="G342" s="64">
        <v>42000</v>
      </c>
    </row>
    <row r="343" spans="1:7" ht="9.75">
      <c r="A343" s="68">
        <v>36</v>
      </c>
      <c r="B343" s="68">
        <v>3639</v>
      </c>
      <c r="C343" s="100" t="s">
        <v>68</v>
      </c>
      <c r="D343" s="85">
        <v>200000</v>
      </c>
      <c r="E343" s="85">
        <v>200000</v>
      </c>
      <c r="F343" s="85">
        <v>147086</v>
      </c>
      <c r="G343" s="64">
        <v>230000</v>
      </c>
    </row>
    <row r="344" spans="1:7" ht="9.75">
      <c r="A344" s="68">
        <v>37</v>
      </c>
      <c r="B344" s="68">
        <v>3639</v>
      </c>
      <c r="C344" s="100" t="s">
        <v>70</v>
      </c>
      <c r="D344" s="85">
        <v>40000</v>
      </c>
      <c r="E344" s="85">
        <v>40000</v>
      </c>
      <c r="F344" s="85"/>
      <c r="G344" s="64">
        <v>40000</v>
      </c>
    </row>
    <row r="345" spans="1:7" ht="9.75">
      <c r="A345" s="68"/>
      <c r="B345" s="68"/>
      <c r="C345" s="100"/>
      <c r="D345" s="85"/>
      <c r="E345" s="85"/>
      <c r="F345" s="85"/>
      <c r="G345" s="64"/>
    </row>
    <row r="346" spans="1:7" ht="9.75">
      <c r="A346" s="68"/>
      <c r="B346" s="68"/>
      <c r="C346" s="81" t="s">
        <v>14</v>
      </c>
      <c r="D346" s="84">
        <f>SUM(D347:D354)</f>
        <v>13133000</v>
      </c>
      <c r="E346" s="84">
        <f>SUM(E347:E354)</f>
        <v>13133000</v>
      </c>
      <c r="F346" s="84">
        <f>SUM(F347:F354)</f>
        <v>10366233.55</v>
      </c>
      <c r="G346" s="94">
        <f>SUM(G347:G354)</f>
        <v>14832000</v>
      </c>
    </row>
    <row r="347" spans="1:7" ht="9.75">
      <c r="A347" s="68">
        <v>193</v>
      </c>
      <c r="B347" s="68">
        <v>3721</v>
      </c>
      <c r="C347" s="100" t="s">
        <v>71</v>
      </c>
      <c r="D347" s="85">
        <v>500000</v>
      </c>
      <c r="E347" s="85">
        <v>500000</v>
      </c>
      <c r="F347" s="85">
        <v>374994.35</v>
      </c>
      <c r="G347" s="64">
        <v>575000</v>
      </c>
    </row>
    <row r="348" spans="1:7" ht="9.75">
      <c r="A348" s="68">
        <v>192</v>
      </c>
      <c r="B348" s="68">
        <v>3722</v>
      </c>
      <c r="C348" s="100" t="s">
        <v>72</v>
      </c>
      <c r="D348" s="85">
        <v>6718000</v>
      </c>
      <c r="E348" s="85">
        <v>6718000</v>
      </c>
      <c r="F348" s="85">
        <v>5773962.65</v>
      </c>
      <c r="G348" s="64">
        <v>7757000</v>
      </c>
    </row>
    <row r="349" spans="1:7" ht="9.75">
      <c r="A349" s="68">
        <v>192</v>
      </c>
      <c r="B349" s="68">
        <v>3722</v>
      </c>
      <c r="C349" s="100" t="s">
        <v>129</v>
      </c>
      <c r="D349" s="85">
        <v>600000</v>
      </c>
      <c r="E349" s="85">
        <v>600000</v>
      </c>
      <c r="F349" s="85">
        <v>441667</v>
      </c>
      <c r="G349" s="64">
        <v>690000</v>
      </c>
    </row>
    <row r="350" spans="1:7" ht="9.75">
      <c r="A350" s="68">
        <v>192</v>
      </c>
      <c r="B350" s="68">
        <v>3722</v>
      </c>
      <c r="C350" s="100" t="s">
        <v>130</v>
      </c>
      <c r="D350" s="85">
        <v>20000</v>
      </c>
      <c r="E350" s="85">
        <v>20000</v>
      </c>
      <c r="F350" s="85">
        <v>14716.6</v>
      </c>
      <c r="G350" s="64">
        <v>20000</v>
      </c>
    </row>
    <row r="351" spans="1:7" ht="9.75">
      <c r="A351" s="68">
        <v>196</v>
      </c>
      <c r="B351" s="68">
        <v>3722</v>
      </c>
      <c r="C351" s="100" t="s">
        <v>131</v>
      </c>
      <c r="D351" s="85">
        <v>1295000</v>
      </c>
      <c r="E351" s="85">
        <v>1295000</v>
      </c>
      <c r="F351" s="85">
        <v>814895</v>
      </c>
      <c r="G351" s="64">
        <v>1490000</v>
      </c>
    </row>
    <row r="352" spans="1:7" ht="9.75">
      <c r="A352" s="68">
        <v>191</v>
      </c>
      <c r="B352" s="68">
        <v>3745</v>
      </c>
      <c r="C352" s="100" t="s">
        <v>182</v>
      </c>
      <c r="D352" s="15">
        <v>2000000</v>
      </c>
      <c r="E352" s="85">
        <v>2000000</v>
      </c>
      <c r="F352" s="85">
        <v>1328356.83</v>
      </c>
      <c r="G352" s="64">
        <v>2000000</v>
      </c>
    </row>
    <row r="353" spans="1:7" ht="9.75">
      <c r="A353" s="68">
        <v>181</v>
      </c>
      <c r="B353" s="68">
        <v>3745</v>
      </c>
      <c r="C353" s="100" t="s">
        <v>181</v>
      </c>
      <c r="D353" s="15">
        <v>2000000</v>
      </c>
      <c r="E353" s="85">
        <v>2000000</v>
      </c>
      <c r="F353" s="85">
        <v>1617641.12</v>
      </c>
      <c r="G353" s="64">
        <v>2300000</v>
      </c>
    </row>
    <row r="354" spans="1:7" ht="9.75">
      <c r="A354" s="68"/>
      <c r="B354" s="68"/>
      <c r="C354" s="100"/>
      <c r="D354" s="15"/>
      <c r="E354" s="85"/>
      <c r="F354" s="85"/>
      <c r="G354" s="64"/>
    </row>
    <row r="355" spans="1:7" ht="9.75">
      <c r="A355" s="68"/>
      <c r="B355" s="68"/>
      <c r="C355" s="81" t="s">
        <v>39</v>
      </c>
      <c r="D355" s="85"/>
      <c r="E355" s="85"/>
      <c r="F355" s="85"/>
      <c r="G355" s="64"/>
    </row>
    <row r="356" spans="1:8" ht="9.75">
      <c r="A356" s="68"/>
      <c r="B356" s="68"/>
      <c r="C356" s="81" t="s">
        <v>40</v>
      </c>
      <c r="D356" s="84">
        <f>SUM(D357:D373)</f>
        <v>1410992</v>
      </c>
      <c r="E356" s="84">
        <f>SUM(E357:E373)</f>
        <v>5118992</v>
      </c>
      <c r="F356" s="84">
        <f>SUM(F357:F373)</f>
        <v>4673413</v>
      </c>
      <c r="G356" s="94">
        <f>SUM(G357:G373)</f>
        <v>1509408</v>
      </c>
      <c r="H356" s="2"/>
    </row>
    <row r="357" spans="1:8" ht="9.75">
      <c r="A357" s="4"/>
      <c r="B357" s="4">
        <v>4329</v>
      </c>
      <c r="C357" s="111" t="s">
        <v>267</v>
      </c>
      <c r="D357" s="85">
        <v>80000</v>
      </c>
      <c r="E357" s="85">
        <v>80000</v>
      </c>
      <c r="F357" s="85">
        <v>0</v>
      </c>
      <c r="G357" s="92">
        <v>80000</v>
      </c>
      <c r="H357" s="2"/>
    </row>
    <row r="358" spans="1:8" ht="9.75">
      <c r="A358" s="4"/>
      <c r="B358" s="4"/>
      <c r="C358" s="105"/>
      <c r="D358" s="85"/>
      <c r="E358" s="85"/>
      <c r="F358" s="85"/>
      <c r="G358" s="92"/>
      <c r="H358" s="2"/>
    </row>
    <row r="359" spans="1:8" ht="9.75">
      <c r="A359" s="4"/>
      <c r="B359" s="4">
        <v>4349</v>
      </c>
      <c r="C359" s="105" t="s">
        <v>246</v>
      </c>
      <c r="D359" s="85">
        <v>60000</v>
      </c>
      <c r="E359" s="85">
        <v>80000</v>
      </c>
      <c r="F359" s="85">
        <v>64917</v>
      </c>
      <c r="G359" s="92">
        <v>60000</v>
      </c>
      <c r="H359" s="2"/>
    </row>
    <row r="360" spans="1:8" ht="9.75">
      <c r="A360" s="68"/>
      <c r="B360" s="68"/>
      <c r="C360" s="104"/>
      <c r="D360" s="84"/>
      <c r="E360" s="84"/>
      <c r="F360" s="84"/>
      <c r="G360" s="94"/>
      <c r="H360" s="2"/>
    </row>
    <row r="361" spans="1:7" ht="9.75">
      <c r="A361" s="68" t="s">
        <v>122</v>
      </c>
      <c r="B361" s="68"/>
      <c r="C361" s="104"/>
      <c r="D361" s="84"/>
      <c r="E361" s="84"/>
      <c r="F361" s="84"/>
      <c r="G361" s="64"/>
    </row>
    <row r="362" spans="1:8" ht="9.75">
      <c r="A362" s="68">
        <v>281</v>
      </c>
      <c r="B362" s="68">
        <v>4351</v>
      </c>
      <c r="C362" s="100" t="s">
        <v>73</v>
      </c>
      <c r="D362" s="85">
        <v>760000</v>
      </c>
      <c r="E362" s="85">
        <v>760000</v>
      </c>
      <c r="F362" s="85">
        <v>571000</v>
      </c>
      <c r="G362" s="64">
        <v>780000</v>
      </c>
      <c r="H362" s="91"/>
    </row>
    <row r="363" spans="1:8" ht="9.75">
      <c r="A363" s="68"/>
      <c r="B363" s="68"/>
      <c r="C363" s="100" t="s">
        <v>564</v>
      </c>
      <c r="D363" s="85"/>
      <c r="E363" s="85"/>
      <c r="F363" s="85"/>
      <c r="G363" s="64"/>
      <c r="H363" s="91"/>
    </row>
    <row r="364" spans="1:7" ht="9.75">
      <c r="A364" s="68"/>
      <c r="B364" s="68"/>
      <c r="C364" s="100" t="s">
        <v>132</v>
      </c>
      <c r="D364" s="85"/>
      <c r="E364" s="85">
        <v>515000</v>
      </c>
      <c r="F364" s="85">
        <v>515000</v>
      </c>
      <c r="G364" s="64"/>
    </row>
    <row r="365" spans="1:7" ht="9.75">
      <c r="A365" s="68"/>
      <c r="B365" s="68"/>
      <c r="C365" s="100" t="s">
        <v>133</v>
      </c>
      <c r="D365" s="85"/>
      <c r="E365" s="85">
        <v>68000</v>
      </c>
      <c r="F365" s="85">
        <v>68000</v>
      </c>
      <c r="G365" s="64"/>
    </row>
    <row r="366" spans="1:7" ht="9.75">
      <c r="A366" s="68"/>
      <c r="B366" s="68"/>
      <c r="C366" s="100"/>
      <c r="D366" s="85"/>
      <c r="E366" s="85"/>
      <c r="F366" s="85"/>
      <c r="G366" s="64"/>
    </row>
    <row r="367" spans="1:7" ht="9.75">
      <c r="A367" s="68">
        <v>282</v>
      </c>
      <c r="B367" s="68">
        <v>4350</v>
      </c>
      <c r="C367" s="100" t="s">
        <v>74</v>
      </c>
      <c r="D367" s="85">
        <v>380000</v>
      </c>
      <c r="E367" s="85">
        <v>380000</v>
      </c>
      <c r="F367" s="85">
        <v>284000</v>
      </c>
      <c r="G367" s="64">
        <v>480000</v>
      </c>
    </row>
    <row r="368" spans="1:7" ht="9.75">
      <c r="A368" s="68"/>
      <c r="B368" s="68"/>
      <c r="C368" s="100" t="s">
        <v>233</v>
      </c>
      <c r="D368" s="85"/>
      <c r="E368" s="85"/>
      <c r="F368" s="85"/>
      <c r="G368" s="64"/>
    </row>
    <row r="369" spans="1:7" ht="9.75">
      <c r="A369" s="68"/>
      <c r="B369" s="68"/>
      <c r="C369" s="100" t="s">
        <v>234</v>
      </c>
      <c r="D369" s="85">
        <v>130992</v>
      </c>
      <c r="E369" s="85">
        <v>130992</v>
      </c>
      <c r="F369" s="85">
        <v>65496</v>
      </c>
      <c r="G369" s="64">
        <v>109408</v>
      </c>
    </row>
    <row r="370" spans="1:8" ht="9.75">
      <c r="A370" s="68"/>
      <c r="B370" s="68"/>
      <c r="C370" s="100" t="s">
        <v>132</v>
      </c>
      <c r="D370" s="85"/>
      <c r="E370" s="85">
        <v>2803000</v>
      </c>
      <c r="F370" s="85">
        <v>2803000</v>
      </c>
      <c r="G370" s="64"/>
      <c r="H370" s="91"/>
    </row>
    <row r="371" spans="1:7" ht="9.75">
      <c r="A371" s="68"/>
      <c r="B371" s="68"/>
      <c r="C371" s="100" t="s">
        <v>133</v>
      </c>
      <c r="D371" s="85"/>
      <c r="E371" s="85">
        <v>302000</v>
      </c>
      <c r="F371" s="85">
        <v>302000</v>
      </c>
      <c r="G371" s="64"/>
    </row>
    <row r="372" spans="1:7" ht="9.75">
      <c r="A372" s="68"/>
      <c r="B372" s="68"/>
      <c r="C372" s="100" t="s">
        <v>301</v>
      </c>
      <c r="D372" s="85"/>
      <c r="E372" s="85"/>
      <c r="F372" s="85"/>
      <c r="G372" s="64"/>
    </row>
    <row r="373" spans="1:7" ht="9.75">
      <c r="A373" s="68"/>
      <c r="B373" s="68"/>
      <c r="C373" s="100"/>
      <c r="D373" s="85"/>
      <c r="E373" s="85"/>
      <c r="F373" s="85"/>
      <c r="G373" s="64"/>
    </row>
    <row r="374" spans="1:7" ht="9.75">
      <c r="A374" s="68"/>
      <c r="B374" s="68"/>
      <c r="C374" s="81" t="s">
        <v>231</v>
      </c>
      <c r="D374" s="85"/>
      <c r="E374" s="85"/>
      <c r="F374" s="85"/>
      <c r="G374" s="64"/>
    </row>
    <row r="375" spans="1:7" ht="9.75">
      <c r="A375" s="68"/>
      <c r="B375" s="68">
        <v>5213</v>
      </c>
      <c r="C375" s="100" t="s">
        <v>268</v>
      </c>
      <c r="D375" s="84">
        <v>300000</v>
      </c>
      <c r="E375" s="84">
        <v>300000</v>
      </c>
      <c r="F375" s="85">
        <v>42000</v>
      </c>
      <c r="G375" s="78">
        <v>300000</v>
      </c>
    </row>
    <row r="376" spans="1:7" ht="9.75">
      <c r="A376" s="68"/>
      <c r="B376" s="68"/>
      <c r="C376" s="100"/>
      <c r="D376" s="85"/>
      <c r="E376" s="85"/>
      <c r="F376" s="85"/>
      <c r="G376" s="64"/>
    </row>
    <row r="377" spans="1:7" ht="9.75">
      <c r="A377" s="68"/>
      <c r="B377" s="68"/>
      <c r="C377" s="81" t="s">
        <v>103</v>
      </c>
      <c r="D377" s="84">
        <f>SUM(D378:D381)</f>
        <v>2700000</v>
      </c>
      <c r="E377" s="84">
        <f>SUM(E378:E381)</f>
        <v>2765000</v>
      </c>
      <c r="F377" s="84">
        <f>SUM(F378:F381)</f>
        <v>1805948.8</v>
      </c>
      <c r="G377" s="78">
        <f>SUM(G378:G381)</f>
        <v>2850000</v>
      </c>
    </row>
    <row r="378" spans="1:7" ht="9.75">
      <c r="A378" s="68">
        <v>179</v>
      </c>
      <c r="B378" s="68">
        <v>5311</v>
      </c>
      <c r="C378" s="100" t="s">
        <v>104</v>
      </c>
      <c r="D378" s="85">
        <v>2500000</v>
      </c>
      <c r="E378" s="85">
        <v>2500000</v>
      </c>
      <c r="F378" s="85">
        <v>1632976.23</v>
      </c>
      <c r="G378" s="64">
        <v>2650000</v>
      </c>
    </row>
    <row r="379" spans="1:7" ht="9.75">
      <c r="A379" s="68"/>
      <c r="B379" s="68"/>
      <c r="C379" s="100" t="s">
        <v>513</v>
      </c>
      <c r="D379" s="85"/>
      <c r="E379" s="85"/>
      <c r="F379" s="85"/>
      <c r="G379" s="64"/>
    </row>
    <row r="380" spans="1:7" ht="9.75">
      <c r="A380" s="4">
        <v>1007</v>
      </c>
      <c r="B380" s="4">
        <v>5399</v>
      </c>
      <c r="C380" s="100" t="s">
        <v>249</v>
      </c>
      <c r="D380" s="15">
        <v>200000</v>
      </c>
      <c r="E380" s="85">
        <v>265000</v>
      </c>
      <c r="F380" s="85">
        <v>172972.57</v>
      </c>
      <c r="G380" s="92">
        <v>200000</v>
      </c>
    </row>
    <row r="381" spans="1:7" ht="9.75">
      <c r="A381" s="68"/>
      <c r="B381" s="68"/>
      <c r="C381" s="100"/>
      <c r="D381" s="85"/>
      <c r="E381" s="85"/>
      <c r="F381" s="85"/>
      <c r="G381" s="64"/>
    </row>
    <row r="382" spans="1:9" ht="9.75">
      <c r="A382" s="68"/>
      <c r="B382" s="68"/>
      <c r="C382" s="81" t="s">
        <v>41</v>
      </c>
      <c r="D382" s="84">
        <f>SUM(D383:D383)</f>
        <v>600000</v>
      </c>
      <c r="E382" s="84">
        <f>SUM(E383:E384)</f>
        <v>850000</v>
      </c>
      <c r="F382" s="84">
        <f>SUM(F383:F384)</f>
        <v>829774.17</v>
      </c>
      <c r="G382" s="78">
        <f>SUM(G383)</f>
        <v>850000</v>
      </c>
      <c r="I382" s="7"/>
    </row>
    <row r="383" spans="1:9" ht="9.75">
      <c r="A383" s="68">
        <v>171</v>
      </c>
      <c r="B383" s="68">
        <v>5512</v>
      </c>
      <c r="C383" s="100" t="s">
        <v>134</v>
      </c>
      <c r="D383" s="85">
        <v>600000</v>
      </c>
      <c r="E383" s="85">
        <v>850000</v>
      </c>
      <c r="F383" s="85">
        <v>829774.17</v>
      </c>
      <c r="G383" s="64">
        <v>850000</v>
      </c>
      <c r="H383" s="10"/>
      <c r="I383" s="7"/>
    </row>
    <row r="384" spans="1:8" ht="9.75">
      <c r="A384" s="68"/>
      <c r="B384" s="68"/>
      <c r="C384" s="100"/>
      <c r="D384" s="85"/>
      <c r="E384" s="85"/>
      <c r="F384" s="85"/>
      <c r="G384" s="64"/>
      <c r="H384" s="10"/>
    </row>
    <row r="385" spans="1:8" ht="9.75">
      <c r="A385" s="68"/>
      <c r="B385" s="68"/>
      <c r="C385" s="81" t="s">
        <v>42</v>
      </c>
      <c r="D385" s="84">
        <f>SUM(D386:D397)</f>
        <v>29194500</v>
      </c>
      <c r="E385" s="84">
        <f>SUM(E386:E397)</f>
        <v>29194500</v>
      </c>
      <c r="F385" s="84">
        <f>SUM(F386:F397)</f>
        <v>18582889.410000004</v>
      </c>
      <c r="G385" s="94">
        <f>SUM(G386:G397)</f>
        <v>29497000</v>
      </c>
      <c r="H385" s="15"/>
    </row>
    <row r="386" spans="1:8" ht="9.75">
      <c r="A386" s="68"/>
      <c r="B386" s="68">
        <v>6118</v>
      </c>
      <c r="C386" s="100" t="s">
        <v>390</v>
      </c>
      <c r="D386" s="85"/>
      <c r="E386" s="85"/>
      <c r="F386" s="85"/>
      <c r="G386" s="92">
        <v>300000</v>
      </c>
      <c r="H386" s="15"/>
    </row>
    <row r="387" spans="1:8" ht="9.75">
      <c r="A387" s="68"/>
      <c r="B387" s="68">
        <v>6115</v>
      </c>
      <c r="C387" s="100" t="s">
        <v>302</v>
      </c>
      <c r="D387" s="85">
        <v>300000</v>
      </c>
      <c r="E387" s="85">
        <v>300000</v>
      </c>
      <c r="F387" s="85">
        <v>75754.49</v>
      </c>
      <c r="G387" s="92"/>
      <c r="H387" s="15"/>
    </row>
    <row r="388" spans="1:7" ht="9.75">
      <c r="A388" s="68">
        <v>175</v>
      </c>
      <c r="B388" s="68">
        <v>6112</v>
      </c>
      <c r="C388" s="100" t="s">
        <v>43</v>
      </c>
      <c r="D388" s="85">
        <v>4110000</v>
      </c>
      <c r="E388" s="85">
        <v>4110000</v>
      </c>
      <c r="F388" s="85">
        <v>2811152</v>
      </c>
      <c r="G388" s="64">
        <v>4110000</v>
      </c>
    </row>
    <row r="389" spans="1:7" ht="9.75">
      <c r="A389" s="68"/>
      <c r="B389" s="68"/>
      <c r="C389" s="100" t="s">
        <v>304</v>
      </c>
      <c r="D389" s="85">
        <v>563500</v>
      </c>
      <c r="E389" s="85">
        <v>563500</v>
      </c>
      <c r="F389" s="85">
        <v>0</v>
      </c>
      <c r="G389" s="64"/>
    </row>
    <row r="390" spans="1:7" ht="9.75">
      <c r="A390" s="68">
        <v>175</v>
      </c>
      <c r="B390" s="68">
        <v>6171</v>
      </c>
      <c r="C390" s="100" t="s">
        <v>44</v>
      </c>
      <c r="D390" s="85">
        <v>21331000</v>
      </c>
      <c r="E390" s="85">
        <v>21331000</v>
      </c>
      <c r="F390" s="85">
        <v>13695546.51</v>
      </c>
      <c r="G390" s="64">
        <v>22197000</v>
      </c>
    </row>
    <row r="391" spans="1:7" ht="9.75">
      <c r="A391" s="68"/>
      <c r="B391" s="68"/>
      <c r="C391" s="100" t="s">
        <v>548</v>
      </c>
      <c r="D391" s="85"/>
      <c r="E391" s="85"/>
      <c r="F391" s="85"/>
      <c r="G391" s="64"/>
    </row>
    <row r="392" spans="1:7" ht="9.75">
      <c r="A392" s="68">
        <v>172</v>
      </c>
      <c r="B392" s="68">
        <v>6171</v>
      </c>
      <c r="C392" s="100" t="s">
        <v>569</v>
      </c>
      <c r="D392" s="85">
        <v>50000</v>
      </c>
      <c r="E392" s="85">
        <v>50000</v>
      </c>
      <c r="F392" s="85">
        <v>34825</v>
      </c>
      <c r="G392" s="64">
        <v>50000</v>
      </c>
    </row>
    <row r="393" spans="1:7" ht="9.75">
      <c r="A393" s="68">
        <v>107</v>
      </c>
      <c r="B393" s="68">
        <v>6171</v>
      </c>
      <c r="C393" s="100" t="s">
        <v>75</v>
      </c>
      <c r="D393" s="85">
        <v>600000</v>
      </c>
      <c r="E393" s="85">
        <v>600000</v>
      </c>
      <c r="F393" s="85">
        <v>388548</v>
      </c>
      <c r="G393" s="64">
        <v>600000</v>
      </c>
    </row>
    <row r="394" spans="1:7" ht="9.75">
      <c r="A394" s="68">
        <v>173</v>
      </c>
      <c r="B394" s="68">
        <v>6171</v>
      </c>
      <c r="C394" s="100" t="s">
        <v>136</v>
      </c>
      <c r="D394" s="85">
        <v>1400000</v>
      </c>
      <c r="E394" s="85">
        <v>1400000</v>
      </c>
      <c r="F394" s="85">
        <v>962213.94</v>
      </c>
      <c r="G394" s="64">
        <v>1400000</v>
      </c>
    </row>
    <row r="395" spans="1:7" ht="9.75">
      <c r="A395" s="68">
        <v>176</v>
      </c>
      <c r="B395" s="68">
        <v>6171</v>
      </c>
      <c r="C395" s="100" t="s">
        <v>137</v>
      </c>
      <c r="D395" s="85">
        <v>370000</v>
      </c>
      <c r="E395" s="85">
        <v>370000</v>
      </c>
      <c r="F395" s="85">
        <v>249301.14</v>
      </c>
      <c r="G395" s="64">
        <v>370000</v>
      </c>
    </row>
    <row r="396" spans="1:7" ht="9.75">
      <c r="A396" s="68">
        <v>177</v>
      </c>
      <c r="B396" s="68">
        <v>6171</v>
      </c>
      <c r="C396" s="100" t="s">
        <v>138</v>
      </c>
      <c r="D396" s="85">
        <v>200000</v>
      </c>
      <c r="E396" s="85">
        <v>200000</v>
      </c>
      <c r="F396" s="85">
        <v>109960.03</v>
      </c>
      <c r="G396" s="64">
        <v>200000</v>
      </c>
    </row>
    <row r="397" spans="1:7" ht="9.75">
      <c r="A397" s="68">
        <v>178</v>
      </c>
      <c r="B397" s="68">
        <v>6171</v>
      </c>
      <c r="C397" s="100" t="s">
        <v>139</v>
      </c>
      <c r="D397" s="85">
        <v>270000</v>
      </c>
      <c r="E397" s="85">
        <v>270000</v>
      </c>
      <c r="F397" s="85">
        <v>255588.3</v>
      </c>
      <c r="G397" s="64">
        <v>270000</v>
      </c>
    </row>
    <row r="398" spans="1:7" ht="9.75">
      <c r="A398" s="68"/>
      <c r="B398" s="68"/>
      <c r="C398" s="100"/>
      <c r="D398" s="85"/>
      <c r="E398" s="85"/>
      <c r="F398" s="85"/>
      <c r="G398" s="64"/>
    </row>
    <row r="399" spans="1:7" ht="9.75">
      <c r="A399" s="68"/>
      <c r="B399" s="68"/>
      <c r="C399" s="81" t="s">
        <v>45</v>
      </c>
      <c r="D399" s="84">
        <f>SUM(D401:D406)</f>
        <v>11545000</v>
      </c>
      <c r="E399" s="84">
        <f>SUM(E401:E406)</f>
        <v>14596320</v>
      </c>
      <c r="F399" s="84">
        <f>SUM(F401:F406)</f>
        <v>14247395.52</v>
      </c>
      <c r="G399" s="94">
        <f>SUM(G401:G406)</f>
        <v>11545000</v>
      </c>
    </row>
    <row r="400" spans="1:7" ht="9.75">
      <c r="A400" s="68"/>
      <c r="B400" s="68"/>
      <c r="C400" s="100" t="s">
        <v>140</v>
      </c>
      <c r="D400" s="85"/>
      <c r="E400" s="85"/>
      <c r="F400" s="85"/>
      <c r="G400" s="78"/>
    </row>
    <row r="401" spans="1:7" ht="9.75">
      <c r="A401" s="68">
        <v>0</v>
      </c>
      <c r="B401" s="68">
        <v>6310</v>
      </c>
      <c r="C401" s="100" t="s">
        <v>141</v>
      </c>
      <c r="D401" s="85">
        <v>80000</v>
      </c>
      <c r="E401" s="85">
        <v>80000</v>
      </c>
      <c r="F401" s="85">
        <v>37922.52</v>
      </c>
      <c r="G401" s="64">
        <v>80000</v>
      </c>
    </row>
    <row r="402" spans="1:7" ht="9.75">
      <c r="A402" s="68">
        <v>0</v>
      </c>
      <c r="B402" s="68">
        <v>6320</v>
      </c>
      <c r="C402" s="100" t="s">
        <v>142</v>
      </c>
      <c r="D402" s="85">
        <v>450000</v>
      </c>
      <c r="E402" s="85">
        <v>450000</v>
      </c>
      <c r="F402" s="85">
        <v>414071</v>
      </c>
      <c r="G402" s="64">
        <v>450000</v>
      </c>
    </row>
    <row r="403" spans="1:7" ht="9.75">
      <c r="A403" s="68">
        <v>0</v>
      </c>
      <c r="B403" s="68">
        <v>6399</v>
      </c>
      <c r="C403" s="100" t="s">
        <v>143</v>
      </c>
      <c r="D403" s="85">
        <v>15000</v>
      </c>
      <c r="E403" s="85">
        <v>15000</v>
      </c>
      <c r="F403" s="85">
        <v>10877</v>
      </c>
      <c r="G403" s="64">
        <v>15000</v>
      </c>
    </row>
    <row r="404" spans="1:7" ht="9.75">
      <c r="A404" s="68"/>
      <c r="B404" s="68"/>
      <c r="C404" s="100" t="s">
        <v>144</v>
      </c>
      <c r="D404" s="85">
        <v>9000000</v>
      </c>
      <c r="E404" s="85">
        <v>12051320</v>
      </c>
      <c r="F404" s="85">
        <v>12051320</v>
      </c>
      <c r="G404" s="64">
        <v>9000000</v>
      </c>
    </row>
    <row r="405" spans="1:8" ht="9.75">
      <c r="A405" s="68">
        <v>343</v>
      </c>
      <c r="B405" s="68">
        <v>6399</v>
      </c>
      <c r="C405" s="100" t="s">
        <v>145</v>
      </c>
      <c r="D405" s="85">
        <v>2000000</v>
      </c>
      <c r="E405" s="85">
        <v>2000000</v>
      </c>
      <c r="F405" s="85">
        <v>1733205</v>
      </c>
      <c r="G405" s="64">
        <v>2000000</v>
      </c>
      <c r="H405" s="10"/>
    </row>
    <row r="406" spans="1:7" ht="9.75">
      <c r="A406" s="68">
        <v>99</v>
      </c>
      <c r="B406" s="68">
        <v>6399</v>
      </c>
      <c r="C406" s="100" t="s">
        <v>146</v>
      </c>
      <c r="D406" s="85"/>
      <c r="E406" s="85"/>
      <c r="F406" s="85"/>
      <c r="G406" s="64"/>
    </row>
    <row r="407" spans="1:7" ht="9.75">
      <c r="A407" s="68"/>
      <c r="B407" s="68"/>
      <c r="C407" s="100"/>
      <c r="D407" s="85"/>
      <c r="E407" s="85"/>
      <c r="F407" s="85"/>
      <c r="G407" s="64"/>
    </row>
    <row r="408" spans="1:7" ht="9.75">
      <c r="A408" s="81"/>
      <c r="B408" s="81"/>
      <c r="C408" s="81" t="s">
        <v>46</v>
      </c>
      <c r="D408" s="84">
        <f>SUM(D409:D410)</f>
        <v>400000</v>
      </c>
      <c r="E408" s="84">
        <f>SUM(E409:E410)</f>
        <v>400000</v>
      </c>
      <c r="F408" s="84">
        <f>SUM(F409:F410)</f>
        <v>132233</v>
      </c>
      <c r="G408" s="78">
        <f>SUM(G409:G420)</f>
        <v>400000</v>
      </c>
    </row>
    <row r="409" spans="1:7" ht="9.75">
      <c r="A409" s="68">
        <v>0</v>
      </c>
      <c r="B409" s="68">
        <v>6409</v>
      </c>
      <c r="C409" s="100" t="s">
        <v>169</v>
      </c>
      <c r="D409" s="85">
        <v>400000</v>
      </c>
      <c r="E409" s="85">
        <v>400000</v>
      </c>
      <c r="F409" s="85">
        <f>SUM(F411:F420)</f>
        <v>132233</v>
      </c>
      <c r="G409" s="64">
        <v>400000</v>
      </c>
    </row>
    <row r="410" spans="1:7" ht="9.75">
      <c r="A410" s="68"/>
      <c r="B410" s="68"/>
      <c r="C410" s="100" t="s">
        <v>90</v>
      </c>
      <c r="D410" s="85"/>
      <c r="E410" s="85"/>
      <c r="F410" s="85"/>
      <c r="G410" s="64"/>
    </row>
    <row r="411" spans="1:7" ht="9.75">
      <c r="A411" s="68"/>
      <c r="B411" s="68"/>
      <c r="C411" s="100" t="s">
        <v>565</v>
      </c>
      <c r="D411" s="85"/>
      <c r="E411" s="85"/>
      <c r="F411" s="85">
        <v>45000</v>
      </c>
      <c r="G411" s="78"/>
    </row>
    <row r="412" spans="1:7" ht="9.75">
      <c r="A412" s="68"/>
      <c r="B412" s="68"/>
      <c r="C412" s="100" t="s">
        <v>147</v>
      </c>
      <c r="D412" s="85"/>
      <c r="E412" s="85"/>
      <c r="F412" s="85"/>
      <c r="G412" s="64"/>
    </row>
    <row r="413" spans="1:7" ht="9.75">
      <c r="A413" s="68"/>
      <c r="B413" s="68"/>
      <c r="C413" s="100" t="s">
        <v>148</v>
      </c>
      <c r="D413" s="85"/>
      <c r="E413" s="85"/>
      <c r="F413" s="85">
        <v>10000</v>
      </c>
      <c r="G413" s="64"/>
    </row>
    <row r="414" spans="1:7" ht="9.75">
      <c r="A414" s="68"/>
      <c r="B414" s="68"/>
      <c r="C414" s="100" t="s">
        <v>149</v>
      </c>
      <c r="D414" s="85"/>
      <c r="E414" s="85"/>
      <c r="F414" s="85">
        <v>16000</v>
      </c>
      <c r="G414" s="64"/>
    </row>
    <row r="415" spans="1:7" ht="9.75">
      <c r="A415" s="68"/>
      <c r="B415" s="68"/>
      <c r="C415" s="100" t="s">
        <v>170</v>
      </c>
      <c r="D415" s="85"/>
      <c r="E415" s="85"/>
      <c r="F415" s="85">
        <v>0</v>
      </c>
      <c r="G415" s="78"/>
    </row>
    <row r="416" spans="1:7" ht="9.75">
      <c r="A416" s="68"/>
      <c r="B416" s="68"/>
      <c r="C416" s="100" t="s">
        <v>154</v>
      </c>
      <c r="D416" s="85"/>
      <c r="E416" s="85"/>
      <c r="F416" s="85">
        <v>20000</v>
      </c>
      <c r="G416" s="78"/>
    </row>
    <row r="417" spans="1:7" ht="9.75">
      <c r="A417" s="68"/>
      <c r="B417" s="68"/>
      <c r="C417" s="100" t="s">
        <v>453</v>
      </c>
      <c r="D417" s="85"/>
      <c r="E417" s="85"/>
      <c r="F417" s="85">
        <v>15000</v>
      </c>
      <c r="G417" s="78"/>
    </row>
    <row r="418" spans="1:7" ht="9.75">
      <c r="A418" s="68"/>
      <c r="B418" s="68"/>
      <c r="C418" s="100" t="s">
        <v>307</v>
      </c>
      <c r="D418" s="85"/>
      <c r="E418" s="85"/>
      <c r="F418" s="85">
        <v>6600</v>
      </c>
      <c r="G418" s="78"/>
    </row>
    <row r="419" spans="1:7" ht="9.75">
      <c r="A419" s="68"/>
      <c r="B419" s="68"/>
      <c r="C419" s="100" t="s">
        <v>454</v>
      </c>
      <c r="D419" s="85"/>
      <c r="E419" s="85"/>
      <c r="F419" s="85">
        <v>19633</v>
      </c>
      <c r="G419" s="78"/>
    </row>
    <row r="420" spans="1:7" ht="9.75">
      <c r="A420" s="68"/>
      <c r="B420" s="68"/>
      <c r="C420" s="100"/>
      <c r="D420" s="85"/>
      <c r="E420" s="85"/>
      <c r="F420" s="85"/>
      <c r="G420" s="64"/>
    </row>
    <row r="421" spans="1:8" ht="9.75">
      <c r="A421" s="68">
        <v>59</v>
      </c>
      <c r="B421" s="68">
        <v>6409</v>
      </c>
      <c r="C421" s="100" t="s">
        <v>237</v>
      </c>
      <c r="D421" s="85">
        <v>3335426.4</v>
      </c>
      <c r="E421" s="85">
        <v>1588450.71</v>
      </c>
      <c r="F421" s="89"/>
      <c r="G421" s="78">
        <v>156925</v>
      </c>
      <c r="H421" s="73"/>
    </row>
    <row r="422" spans="1:8" ht="9.75">
      <c r="A422" s="68"/>
      <c r="B422" s="68"/>
      <c r="C422" s="100" t="s">
        <v>308</v>
      </c>
      <c r="D422" s="85">
        <v>6000000</v>
      </c>
      <c r="E422" s="85">
        <v>0</v>
      </c>
      <c r="F422" s="89"/>
      <c r="G422" s="78"/>
      <c r="H422" s="10" t="s">
        <v>310</v>
      </c>
    </row>
    <row r="423" spans="1:8" ht="9.75">
      <c r="A423" s="68"/>
      <c r="B423" s="68"/>
      <c r="C423" s="100"/>
      <c r="D423" s="85"/>
      <c r="E423" s="85"/>
      <c r="F423" s="85"/>
      <c r="G423" s="64"/>
      <c r="H423" s="10" t="s">
        <v>309</v>
      </c>
    </row>
    <row r="424" spans="1:7" ht="9.75">
      <c r="A424" s="68"/>
      <c r="B424" s="68"/>
      <c r="C424" s="81" t="s">
        <v>79</v>
      </c>
      <c r="D424" s="84">
        <f>SUM(D425:D431)</f>
        <v>2330000</v>
      </c>
      <c r="E424" s="84">
        <f>SUM(E425:E431)</f>
        <v>3245000</v>
      </c>
      <c r="F424" s="84">
        <f>SUM(F425:F431)</f>
        <v>2114778.06</v>
      </c>
      <c r="G424" s="94">
        <f>SUM(G425:G431)</f>
        <v>3040000</v>
      </c>
    </row>
    <row r="425" spans="1:7" ht="9.75">
      <c r="A425" s="88">
        <v>201424</v>
      </c>
      <c r="B425" s="68">
        <v>3639</v>
      </c>
      <c r="C425" s="100" t="s">
        <v>153</v>
      </c>
      <c r="D425" s="15">
        <v>350000</v>
      </c>
      <c r="E425" s="85">
        <v>170000</v>
      </c>
      <c r="F425" s="85">
        <v>115804.08</v>
      </c>
      <c r="G425" s="64">
        <v>50000</v>
      </c>
    </row>
    <row r="426" spans="1:7" ht="9.75">
      <c r="A426" s="88">
        <v>2201518</v>
      </c>
      <c r="B426" s="68">
        <v>3613</v>
      </c>
      <c r="C426" s="100" t="s">
        <v>222</v>
      </c>
      <c r="D426" s="15">
        <v>130000</v>
      </c>
      <c r="E426" s="85">
        <v>80000</v>
      </c>
      <c r="F426" s="85">
        <v>57018.83</v>
      </c>
      <c r="G426" s="64">
        <v>60000</v>
      </c>
    </row>
    <row r="427" spans="1:7" ht="9.75">
      <c r="A427" s="88">
        <v>2201519</v>
      </c>
      <c r="B427" s="68">
        <v>3113</v>
      </c>
      <c r="C427" s="100" t="s">
        <v>178</v>
      </c>
      <c r="D427" s="15">
        <v>800000</v>
      </c>
      <c r="E427" s="85">
        <v>2050000</v>
      </c>
      <c r="F427" s="85">
        <v>1561819.96</v>
      </c>
      <c r="G427" s="64">
        <v>2160000</v>
      </c>
    </row>
    <row r="428" spans="1:7" ht="9.75">
      <c r="A428" s="88">
        <v>201715</v>
      </c>
      <c r="B428" s="68">
        <v>3639</v>
      </c>
      <c r="C428" s="100" t="s">
        <v>179</v>
      </c>
      <c r="D428" s="15">
        <v>250000</v>
      </c>
      <c r="E428" s="85">
        <v>145000</v>
      </c>
      <c r="F428" s="85">
        <v>102182.38</v>
      </c>
      <c r="G428" s="64">
        <v>100000</v>
      </c>
    </row>
    <row r="429" spans="1:7" ht="9.75">
      <c r="A429" s="88">
        <v>201620</v>
      </c>
      <c r="B429" s="68">
        <v>3111</v>
      </c>
      <c r="C429" s="100" t="s">
        <v>292</v>
      </c>
      <c r="D429" s="15">
        <v>800000</v>
      </c>
      <c r="E429" s="85">
        <v>800000</v>
      </c>
      <c r="F429" s="85">
        <v>277952.81</v>
      </c>
      <c r="G429" s="64">
        <v>270000</v>
      </c>
    </row>
    <row r="430" spans="1:7" ht="9.75">
      <c r="A430" s="88">
        <v>202110</v>
      </c>
      <c r="B430" s="68">
        <v>3319</v>
      </c>
      <c r="C430" s="100" t="s">
        <v>391</v>
      </c>
      <c r="D430" s="15">
        <v>0</v>
      </c>
      <c r="E430" s="85"/>
      <c r="F430" s="85"/>
      <c r="G430" s="64">
        <v>400000</v>
      </c>
    </row>
    <row r="431" spans="1:7" ht="9.75">
      <c r="A431" s="68"/>
      <c r="B431" s="68"/>
      <c r="C431" s="100"/>
      <c r="D431" s="85"/>
      <c r="E431" s="85"/>
      <c r="F431" s="85"/>
      <c r="G431" s="64"/>
    </row>
    <row r="432" spans="1:7" ht="9.75">
      <c r="A432" s="82"/>
      <c r="B432" s="82"/>
      <c r="C432" s="109" t="s">
        <v>150</v>
      </c>
      <c r="D432" s="79">
        <f>D506+D507+D434+D446+D457+D462+D479+D489+D505</f>
        <v>84654000</v>
      </c>
      <c r="E432" s="79">
        <f>E506+E507+E434+E446+E457+E462+E479+E489+E505</f>
        <v>118154043.61</v>
      </c>
      <c r="F432" s="79">
        <f>F506+F507+F434+F446+F457+F462+F479+F489+F505</f>
        <v>76387096.78999999</v>
      </c>
      <c r="G432" s="79">
        <f>G434+G446+G457+G462+G479+G489+G505</f>
        <v>55645283</v>
      </c>
    </row>
    <row r="433" spans="1:8" ht="9.75">
      <c r="A433" s="83"/>
      <c r="B433" s="83"/>
      <c r="C433" s="106"/>
      <c r="D433" s="86"/>
      <c r="E433" s="86"/>
      <c r="F433" s="86"/>
      <c r="G433" s="64"/>
      <c r="H433" s="10"/>
    </row>
    <row r="434" spans="1:8" ht="9.75">
      <c r="A434" s="4"/>
      <c r="B434" s="68"/>
      <c r="C434" s="107" t="s">
        <v>101</v>
      </c>
      <c r="D434" s="87">
        <f>SUM(D435:D445)</f>
        <v>3584000</v>
      </c>
      <c r="E434" s="87">
        <f>SUM(E435:E445)</f>
        <v>8883543.609999998</v>
      </c>
      <c r="F434" s="87">
        <f>SUM(F435:F445)</f>
        <v>2302161.65</v>
      </c>
      <c r="G434" s="93">
        <f>SUM(G435:G445)</f>
        <v>3584000</v>
      </c>
      <c r="H434" s="10"/>
    </row>
    <row r="435" spans="1:8" ht="9.75">
      <c r="A435" s="4" t="s">
        <v>225</v>
      </c>
      <c r="B435" s="3"/>
      <c r="C435" s="100"/>
      <c r="D435" s="15"/>
      <c r="E435" s="86"/>
      <c r="F435" s="86"/>
      <c r="G435" s="78"/>
      <c r="H435" s="10"/>
    </row>
    <row r="436" spans="1:8" ht="9.75">
      <c r="A436" s="4">
        <v>301</v>
      </c>
      <c r="B436" s="4"/>
      <c r="C436" s="100" t="s">
        <v>392</v>
      </c>
      <c r="D436" s="15">
        <v>498000</v>
      </c>
      <c r="E436" s="90">
        <v>1731972.31</v>
      </c>
      <c r="F436" s="90">
        <v>715020.54</v>
      </c>
      <c r="G436" s="64">
        <v>498000</v>
      </c>
      <c r="H436" s="10"/>
    </row>
    <row r="437" spans="1:7" ht="9.75">
      <c r="A437" s="4">
        <v>302</v>
      </c>
      <c r="B437" s="4"/>
      <c r="C437" s="100" t="s">
        <v>393</v>
      </c>
      <c r="D437" s="15">
        <v>713000</v>
      </c>
      <c r="E437" s="90">
        <v>2252724.96</v>
      </c>
      <c r="F437" s="90">
        <v>313618</v>
      </c>
      <c r="G437" s="64">
        <v>713000</v>
      </c>
    </row>
    <row r="438" spans="1:7" ht="9.75">
      <c r="A438" s="4">
        <v>303</v>
      </c>
      <c r="B438" s="4"/>
      <c r="C438" s="100" t="s">
        <v>394</v>
      </c>
      <c r="D438" s="15">
        <v>350000</v>
      </c>
      <c r="E438" s="90">
        <v>814104.1699999999</v>
      </c>
      <c r="F438" s="90">
        <v>27000</v>
      </c>
      <c r="G438" s="64">
        <v>350000</v>
      </c>
    </row>
    <row r="439" spans="1:7" ht="9.75">
      <c r="A439" s="4">
        <v>309</v>
      </c>
      <c r="B439" s="4"/>
      <c r="C439" s="100" t="s">
        <v>395</v>
      </c>
      <c r="D439" s="15">
        <v>870000</v>
      </c>
      <c r="E439" s="90">
        <v>2338100.4299999997</v>
      </c>
      <c r="F439" s="90">
        <v>713781.11</v>
      </c>
      <c r="G439" s="64">
        <v>870000</v>
      </c>
    </row>
    <row r="440" spans="1:7" ht="9.75">
      <c r="A440" s="4">
        <v>310</v>
      </c>
      <c r="B440" s="4"/>
      <c r="C440" s="100" t="s">
        <v>396</v>
      </c>
      <c r="D440" s="15">
        <v>184000</v>
      </c>
      <c r="E440" s="90">
        <v>512721.72</v>
      </c>
      <c r="F440" s="90">
        <v>19598</v>
      </c>
      <c r="G440" s="64">
        <v>184000</v>
      </c>
    </row>
    <row r="441" spans="1:7" ht="9.75">
      <c r="A441" s="4">
        <v>311</v>
      </c>
      <c r="B441" s="4"/>
      <c r="C441" s="100" t="s">
        <v>397</v>
      </c>
      <c r="D441" s="15">
        <v>305000</v>
      </c>
      <c r="E441" s="90">
        <v>456949.36</v>
      </c>
      <c r="F441" s="90">
        <v>51787</v>
      </c>
      <c r="G441" s="64">
        <v>305000</v>
      </c>
    </row>
    <row r="442" spans="1:7" ht="9.75">
      <c r="A442" s="4">
        <v>312</v>
      </c>
      <c r="B442" s="4"/>
      <c r="C442" s="100" t="s">
        <v>398</v>
      </c>
      <c r="D442" s="15">
        <v>417000</v>
      </c>
      <c r="E442" s="90">
        <v>592544.36</v>
      </c>
      <c r="F442" s="90">
        <v>323716</v>
      </c>
      <c r="G442" s="64">
        <v>417000</v>
      </c>
    </row>
    <row r="443" spans="1:7" ht="9.75">
      <c r="A443" s="4">
        <v>313</v>
      </c>
      <c r="B443" s="4"/>
      <c r="C443" s="100" t="s">
        <v>399</v>
      </c>
      <c r="D443" s="15">
        <v>72000</v>
      </c>
      <c r="E443" s="90">
        <v>166105.2</v>
      </c>
      <c r="F443" s="90">
        <v>137641</v>
      </c>
      <c r="G443" s="64">
        <v>72000</v>
      </c>
    </row>
    <row r="444" spans="1:7" ht="9.75">
      <c r="A444" s="4">
        <v>318</v>
      </c>
      <c r="B444" s="4"/>
      <c r="C444" s="100" t="s">
        <v>400</v>
      </c>
      <c r="D444" s="15">
        <v>175000</v>
      </c>
      <c r="E444" s="90">
        <v>18321.100000000006</v>
      </c>
      <c r="F444" s="90">
        <v>0</v>
      </c>
      <c r="G444" s="64">
        <v>175000</v>
      </c>
    </row>
    <row r="445" spans="1:9" ht="9" customHeight="1">
      <c r="A445" s="83"/>
      <c r="B445" s="83"/>
      <c r="C445" s="106"/>
      <c r="D445" s="86"/>
      <c r="E445" s="86"/>
      <c r="F445" s="86"/>
      <c r="G445" s="79"/>
      <c r="H445" s="35"/>
      <c r="I445" s="69" t="e">
        <f>SUM(H445/G445)*100</f>
        <v>#DIV/0!</v>
      </c>
    </row>
    <row r="446" spans="1:9" ht="9.75" customHeight="1">
      <c r="A446" s="81">
        <v>24</v>
      </c>
      <c r="B446" s="81">
        <v>2310</v>
      </c>
      <c r="C446" s="104" t="s">
        <v>83</v>
      </c>
      <c r="D446" s="87">
        <f>SUM(D448:D456)</f>
        <v>8700000</v>
      </c>
      <c r="E446" s="87">
        <f>SUM(E448:E456)</f>
        <v>8120000</v>
      </c>
      <c r="F446" s="84">
        <f>SUM(F448:F456)</f>
        <v>4589237</v>
      </c>
      <c r="G446" s="79">
        <f>SUM(G447:G456)</f>
        <v>8875283</v>
      </c>
      <c r="H446" s="36"/>
      <c r="I446" s="70"/>
    </row>
    <row r="447" spans="1:9" ht="9.75" customHeight="1">
      <c r="A447" s="68"/>
      <c r="B447" s="81">
        <v>2321</v>
      </c>
      <c r="C447" s="100" t="s">
        <v>84</v>
      </c>
      <c r="D447" s="15"/>
      <c r="E447" s="85"/>
      <c r="F447" s="85"/>
      <c r="G447" s="80"/>
      <c r="H447" s="36"/>
      <c r="I447" s="70"/>
    </row>
    <row r="448" spans="1:9" ht="9.75" customHeight="1">
      <c r="A448" s="68"/>
      <c r="B448" s="68"/>
      <c r="C448" s="105" t="s">
        <v>285</v>
      </c>
      <c r="D448" s="90">
        <v>3000000</v>
      </c>
      <c r="E448" s="85">
        <v>2010000</v>
      </c>
      <c r="F448" s="85">
        <v>2006633</v>
      </c>
      <c r="G448" s="80">
        <v>2006633</v>
      </c>
      <c r="H448" s="127" t="s">
        <v>404</v>
      </c>
      <c r="I448" s="70"/>
    </row>
    <row r="449" spans="1:9" ht="9.75" customHeight="1">
      <c r="A449" s="68"/>
      <c r="B449" s="68"/>
      <c r="C449" s="105" t="s">
        <v>226</v>
      </c>
      <c r="D449" s="90">
        <v>3000000</v>
      </c>
      <c r="E449" s="85">
        <v>2510000</v>
      </c>
      <c r="F449" s="85">
        <v>2504604</v>
      </c>
      <c r="G449" s="80">
        <v>2504604</v>
      </c>
      <c r="H449" s="127" t="s">
        <v>404</v>
      </c>
      <c r="I449" s="70"/>
    </row>
    <row r="450" spans="1:9" ht="9.75" customHeight="1">
      <c r="A450" s="68"/>
      <c r="B450" s="68"/>
      <c r="C450" s="105" t="s">
        <v>317</v>
      </c>
      <c r="D450" s="90">
        <v>900000</v>
      </c>
      <c r="E450" s="85">
        <v>900000</v>
      </c>
      <c r="F450" s="85">
        <v>0</v>
      </c>
      <c r="G450" s="80"/>
      <c r="I450" s="70"/>
    </row>
    <row r="451" spans="1:9" ht="9.75" customHeight="1">
      <c r="A451" s="68"/>
      <c r="B451" s="68"/>
      <c r="C451" s="105" t="s">
        <v>312</v>
      </c>
      <c r="D451" s="90">
        <v>900000</v>
      </c>
      <c r="E451" s="85">
        <v>0</v>
      </c>
      <c r="F451" s="85">
        <v>0</v>
      </c>
      <c r="G451" s="80">
        <v>1000000</v>
      </c>
      <c r="H451" s="6"/>
      <c r="I451" s="70"/>
    </row>
    <row r="452" spans="1:9" ht="9.75" customHeight="1">
      <c r="A452" s="68"/>
      <c r="B452" s="68"/>
      <c r="C452" s="105" t="s">
        <v>313</v>
      </c>
      <c r="D452" s="90">
        <v>900000</v>
      </c>
      <c r="E452" s="85">
        <v>900000</v>
      </c>
      <c r="F452" s="85">
        <v>0</v>
      </c>
      <c r="G452" s="64">
        <v>2564046</v>
      </c>
      <c r="H452" s="127" t="s">
        <v>437</v>
      </c>
      <c r="I452" s="70"/>
    </row>
    <row r="453" spans="1:9" ht="9.75" customHeight="1">
      <c r="A453" s="68"/>
      <c r="B453" s="68"/>
      <c r="C453" s="105" t="s">
        <v>401</v>
      </c>
      <c r="D453" s="90">
        <v>0</v>
      </c>
      <c r="E453" s="85">
        <v>1000000</v>
      </c>
      <c r="F453" s="85">
        <v>78000</v>
      </c>
      <c r="G453" s="80"/>
      <c r="H453" s="36"/>
      <c r="I453" s="70"/>
    </row>
    <row r="454" spans="1:9" ht="9.75" customHeight="1">
      <c r="A454" s="68"/>
      <c r="B454" s="68"/>
      <c r="C454" s="105" t="s">
        <v>402</v>
      </c>
      <c r="D454" s="90">
        <v>0</v>
      </c>
      <c r="E454" s="118">
        <v>800000</v>
      </c>
      <c r="F454" s="118">
        <v>0</v>
      </c>
      <c r="G454" s="80">
        <v>800000</v>
      </c>
      <c r="H454" s="127" t="s">
        <v>455</v>
      </c>
      <c r="I454" s="70"/>
    </row>
    <row r="455" spans="1:9" ht="9.75" customHeight="1">
      <c r="A455" s="68"/>
      <c r="B455" s="68"/>
      <c r="C455" s="105" t="s">
        <v>403</v>
      </c>
      <c r="D455" s="90">
        <v>0</v>
      </c>
      <c r="E455" s="118">
        <v>0</v>
      </c>
      <c r="F455" s="118">
        <v>0</v>
      </c>
      <c r="G455" s="80"/>
      <c r="H455" s="127" t="s">
        <v>561</v>
      </c>
      <c r="I455" s="70"/>
    </row>
    <row r="456" spans="1:9" ht="9.75" customHeight="1">
      <c r="A456" s="68"/>
      <c r="B456" s="68"/>
      <c r="C456" s="105"/>
      <c r="D456" s="90"/>
      <c r="E456" s="117"/>
      <c r="F456" s="118"/>
      <c r="G456" s="80"/>
      <c r="H456" s="36"/>
      <c r="I456" s="70"/>
    </row>
    <row r="457" spans="1:9" ht="9.75" customHeight="1">
      <c r="A457" s="68"/>
      <c r="B457" s="68"/>
      <c r="C457" s="81" t="s">
        <v>86</v>
      </c>
      <c r="D457" s="87">
        <f>SUM(D458:D461)</f>
        <v>200000</v>
      </c>
      <c r="E457" s="87">
        <f>SUM(E458:E461)</f>
        <v>600000</v>
      </c>
      <c r="F457" s="87">
        <f>SUM(F458:F461)</f>
        <v>315481.44</v>
      </c>
      <c r="G457" s="93">
        <f>SUM(G458:G461)</f>
        <v>976000</v>
      </c>
      <c r="H457" s="36"/>
      <c r="I457" s="70"/>
    </row>
    <row r="458" spans="1:9" ht="9.75" customHeight="1">
      <c r="A458" s="23">
        <v>1006</v>
      </c>
      <c r="B458" s="4">
        <v>3633</v>
      </c>
      <c r="C458" s="100" t="s">
        <v>151</v>
      </c>
      <c r="D458" s="15">
        <v>200000</v>
      </c>
      <c r="E458" s="85">
        <v>600000</v>
      </c>
      <c r="F458" s="85">
        <v>315481.44</v>
      </c>
      <c r="G458" s="80">
        <v>300000</v>
      </c>
      <c r="H458" s="36"/>
      <c r="I458" s="70"/>
    </row>
    <row r="459" spans="1:9" ht="9.75" customHeight="1">
      <c r="A459" s="23"/>
      <c r="B459" s="4"/>
      <c r="C459" s="100" t="s">
        <v>152</v>
      </c>
      <c r="D459" s="87"/>
      <c r="E459" s="85"/>
      <c r="F459" s="85"/>
      <c r="G459" s="92"/>
      <c r="H459" s="36"/>
      <c r="I459" s="70"/>
    </row>
    <row r="460" spans="1:9" ht="9.75" customHeight="1">
      <c r="A460" s="23">
        <v>202303</v>
      </c>
      <c r="B460" s="4">
        <v>6171</v>
      </c>
      <c r="C460" s="100" t="s">
        <v>435</v>
      </c>
      <c r="D460" s="87"/>
      <c r="E460" s="85"/>
      <c r="F460" s="85"/>
      <c r="G460" s="92">
        <v>676000</v>
      </c>
      <c r="H460" s="36"/>
      <c r="I460" s="70"/>
    </row>
    <row r="461" spans="1:9" ht="9.75" customHeight="1">
      <c r="A461" s="68"/>
      <c r="B461" s="68"/>
      <c r="C461" s="100"/>
      <c r="D461" s="85"/>
      <c r="E461" s="85"/>
      <c r="F461" s="85"/>
      <c r="G461" s="80"/>
      <c r="H461" s="36"/>
      <c r="I461" s="70"/>
    </row>
    <row r="462" spans="1:7" ht="9.75">
      <c r="A462" s="68"/>
      <c r="B462" s="68"/>
      <c r="C462" s="81" t="s">
        <v>85</v>
      </c>
      <c r="D462" s="87">
        <f>SUM(D463:D476)</f>
        <v>250000</v>
      </c>
      <c r="E462" s="87">
        <f>SUM(E463:E476)</f>
        <v>9630000</v>
      </c>
      <c r="F462" s="87">
        <f>SUM(F463:F476)</f>
        <v>6145543.890000001</v>
      </c>
      <c r="G462" s="93">
        <f>SUM(G463:G478)</f>
        <v>5610000</v>
      </c>
    </row>
    <row r="463" spans="1:7" ht="9.75">
      <c r="A463" s="25">
        <v>201323</v>
      </c>
      <c r="B463" s="4">
        <v>2212</v>
      </c>
      <c r="C463" s="100" t="s">
        <v>405</v>
      </c>
      <c r="D463" s="15">
        <v>0</v>
      </c>
      <c r="E463" s="85">
        <v>100000</v>
      </c>
      <c r="F463" s="85">
        <v>0</v>
      </c>
      <c r="G463" s="64"/>
    </row>
    <row r="464" spans="1:8" ht="9.75">
      <c r="A464" s="25">
        <v>201422</v>
      </c>
      <c r="B464" s="4">
        <v>2212</v>
      </c>
      <c r="C464" s="100" t="s">
        <v>406</v>
      </c>
      <c r="D464" s="15">
        <v>0</v>
      </c>
      <c r="E464" s="85">
        <v>2600000</v>
      </c>
      <c r="F464" s="85">
        <v>2524377.49</v>
      </c>
      <c r="G464" s="64"/>
      <c r="H464" s="15"/>
    </row>
    <row r="465" spans="1:8" ht="9.75">
      <c r="A465" s="25">
        <v>201624</v>
      </c>
      <c r="B465" s="4">
        <v>2212</v>
      </c>
      <c r="C465" s="100" t="s">
        <v>570</v>
      </c>
      <c r="D465" s="15"/>
      <c r="E465" s="85"/>
      <c r="F465" s="85"/>
      <c r="G465" s="64">
        <v>100000</v>
      </c>
      <c r="H465" s="15"/>
    </row>
    <row r="466" spans="1:7" ht="9.75">
      <c r="A466" s="25">
        <v>201708</v>
      </c>
      <c r="B466" s="4">
        <v>2212</v>
      </c>
      <c r="C466" s="100" t="s">
        <v>289</v>
      </c>
      <c r="D466" s="15">
        <v>200000</v>
      </c>
      <c r="E466" s="85">
        <v>200000</v>
      </c>
      <c r="F466" s="85">
        <v>0</v>
      </c>
      <c r="G466" s="64">
        <v>200000</v>
      </c>
    </row>
    <row r="467" spans="1:7" ht="9.75">
      <c r="A467" s="164">
        <v>202010</v>
      </c>
      <c r="B467" s="112">
        <v>2212</v>
      </c>
      <c r="C467" s="113" t="s">
        <v>279</v>
      </c>
      <c r="D467" s="15">
        <v>50000</v>
      </c>
      <c r="E467" s="85">
        <v>850000</v>
      </c>
      <c r="F467" s="85">
        <v>507180.4</v>
      </c>
      <c r="G467" s="64">
        <v>500000</v>
      </c>
    </row>
    <row r="468" spans="1:7" ht="9.75">
      <c r="A468" s="119">
        <v>202103</v>
      </c>
      <c r="B468" s="68">
        <v>2219</v>
      </c>
      <c r="C468" s="100" t="s">
        <v>275</v>
      </c>
      <c r="D468" s="15">
        <v>0</v>
      </c>
      <c r="E468" s="118">
        <v>3600000</v>
      </c>
      <c r="F468" s="118">
        <v>2917151</v>
      </c>
      <c r="G468" s="64"/>
    </row>
    <row r="469" spans="1:7" ht="9.75">
      <c r="A469" s="164">
        <v>202104</v>
      </c>
      <c r="B469" s="112">
        <v>2212</v>
      </c>
      <c r="C469" s="113" t="s">
        <v>290</v>
      </c>
      <c r="D469" s="15">
        <v>0</v>
      </c>
      <c r="E469" s="85">
        <v>700000</v>
      </c>
      <c r="F469" s="85">
        <v>60500</v>
      </c>
      <c r="G469" s="64">
        <v>500000</v>
      </c>
    </row>
    <row r="470" spans="1:8" ht="9.75">
      <c r="A470" s="119">
        <v>202204</v>
      </c>
      <c r="B470" s="68">
        <v>2212</v>
      </c>
      <c r="C470" s="100" t="s">
        <v>407</v>
      </c>
      <c r="D470" s="15">
        <v>0</v>
      </c>
      <c r="E470" s="118">
        <v>0</v>
      </c>
      <c r="F470" s="118">
        <v>0</v>
      </c>
      <c r="G470" s="64"/>
      <c r="H470" s="10"/>
    </row>
    <row r="471" spans="1:7" ht="9.75">
      <c r="A471" s="119">
        <v>202205</v>
      </c>
      <c r="B471" s="68">
        <v>2212</v>
      </c>
      <c r="C471" s="100" t="s">
        <v>408</v>
      </c>
      <c r="D471" s="15">
        <v>0</v>
      </c>
      <c r="E471" s="118">
        <v>550000</v>
      </c>
      <c r="F471" s="118">
        <v>76625</v>
      </c>
      <c r="G471" s="64"/>
    </row>
    <row r="472" spans="1:7" ht="9.75">
      <c r="A472" s="119">
        <v>202207</v>
      </c>
      <c r="B472" s="68">
        <v>2212</v>
      </c>
      <c r="C472" s="100" t="s">
        <v>409</v>
      </c>
      <c r="D472" s="15">
        <v>0</v>
      </c>
      <c r="E472" s="118">
        <v>300000</v>
      </c>
      <c r="F472" s="118">
        <v>0</v>
      </c>
      <c r="G472" s="64"/>
    </row>
    <row r="473" spans="1:7" ht="9.75">
      <c r="A473" s="119">
        <v>202208</v>
      </c>
      <c r="B473" s="68">
        <v>2212</v>
      </c>
      <c r="C473" s="100" t="s">
        <v>410</v>
      </c>
      <c r="D473" s="15">
        <v>0</v>
      </c>
      <c r="E473" s="118">
        <v>50000</v>
      </c>
      <c r="F473" s="118">
        <v>0</v>
      </c>
      <c r="G473" s="64">
        <v>500000</v>
      </c>
    </row>
    <row r="474" spans="1:7" ht="9.75">
      <c r="A474" s="119">
        <v>202209</v>
      </c>
      <c r="B474" s="68">
        <v>2212</v>
      </c>
      <c r="C474" s="100" t="s">
        <v>411</v>
      </c>
      <c r="D474" s="15">
        <v>0</v>
      </c>
      <c r="E474" s="118">
        <v>100000</v>
      </c>
      <c r="F474" s="118">
        <v>0</v>
      </c>
      <c r="G474" s="64"/>
    </row>
    <row r="475" spans="1:7" ht="9.75">
      <c r="A475" s="119">
        <v>202210</v>
      </c>
      <c r="B475" s="68">
        <v>2212</v>
      </c>
      <c r="C475" s="100" t="s">
        <v>412</v>
      </c>
      <c r="D475" s="15">
        <v>0</v>
      </c>
      <c r="E475" s="118">
        <v>320000</v>
      </c>
      <c r="F475" s="118">
        <v>58080</v>
      </c>
      <c r="G475" s="64">
        <v>160000</v>
      </c>
    </row>
    <row r="476" spans="1:7" ht="9.75">
      <c r="A476" s="25">
        <v>202214</v>
      </c>
      <c r="B476" s="4">
        <v>2292</v>
      </c>
      <c r="C476" s="100" t="s">
        <v>413</v>
      </c>
      <c r="D476" s="15">
        <v>0</v>
      </c>
      <c r="E476" s="85">
        <v>260000</v>
      </c>
      <c r="F476" s="85">
        <v>1630</v>
      </c>
      <c r="G476" s="64"/>
    </row>
    <row r="477" spans="1:7" ht="9.75">
      <c r="A477" s="25">
        <v>202219</v>
      </c>
      <c r="B477" s="4">
        <v>2212</v>
      </c>
      <c r="C477" s="100" t="s">
        <v>440</v>
      </c>
      <c r="D477" s="15"/>
      <c r="E477" s="85"/>
      <c r="F477" s="85"/>
      <c r="G477" s="64">
        <v>3650000</v>
      </c>
    </row>
    <row r="478" spans="1:7" ht="9.75">
      <c r="A478" s="25"/>
      <c r="B478" s="4"/>
      <c r="C478" s="100"/>
      <c r="D478" s="15"/>
      <c r="E478" s="85"/>
      <c r="F478" s="85"/>
      <c r="G478" s="64"/>
    </row>
    <row r="479" spans="1:7" ht="9.75">
      <c r="A479" s="8"/>
      <c r="B479" s="4"/>
      <c r="C479" s="81" t="s">
        <v>171</v>
      </c>
      <c r="D479" s="87">
        <f>SUM(D480:D488)</f>
        <v>28420000</v>
      </c>
      <c r="E479" s="87">
        <f>SUM(E480:E488)</f>
        <v>32070000</v>
      </c>
      <c r="F479" s="87">
        <f>SUM(F480:F488)</f>
        <v>14415028.190000001</v>
      </c>
      <c r="G479" s="93">
        <f>SUM(G480:G488)</f>
        <v>3000000</v>
      </c>
    </row>
    <row r="480" spans="1:7" ht="9.75">
      <c r="A480" s="97">
        <v>201602</v>
      </c>
      <c r="B480" s="4">
        <v>2212</v>
      </c>
      <c r="C480" s="100" t="s">
        <v>271</v>
      </c>
      <c r="D480" s="15">
        <v>120000</v>
      </c>
      <c r="E480" s="85">
        <v>120000</v>
      </c>
      <c r="F480" s="85">
        <v>0</v>
      </c>
      <c r="G480" s="64">
        <v>200000</v>
      </c>
    </row>
    <row r="481" spans="1:7" ht="9.75">
      <c r="A481" s="97">
        <v>201703</v>
      </c>
      <c r="C481" s="100" t="s">
        <v>272</v>
      </c>
      <c r="D481" s="15">
        <v>8100000</v>
      </c>
      <c r="E481" s="15">
        <v>10100000</v>
      </c>
      <c r="F481" s="15">
        <v>2178413.5</v>
      </c>
      <c r="G481" s="64">
        <v>2000000</v>
      </c>
    </row>
    <row r="482" spans="1:7" ht="9.75">
      <c r="A482" s="97">
        <v>201904</v>
      </c>
      <c r="C482" s="100" t="s">
        <v>284</v>
      </c>
      <c r="D482" s="15">
        <v>0</v>
      </c>
      <c r="E482" s="15">
        <v>500000</v>
      </c>
      <c r="F482" s="15">
        <v>0</v>
      </c>
      <c r="G482" s="64"/>
    </row>
    <row r="483" spans="1:7" ht="9.75">
      <c r="A483" s="108">
        <v>202102</v>
      </c>
      <c r="B483" s="4"/>
      <c r="C483" s="100" t="s">
        <v>414</v>
      </c>
      <c r="D483" s="15">
        <v>12000000</v>
      </c>
      <c r="E483" s="85">
        <v>13500000</v>
      </c>
      <c r="F483" s="85">
        <v>7824819.82</v>
      </c>
      <c r="G483" s="64">
        <v>300000</v>
      </c>
    </row>
    <row r="484" spans="1:7" ht="9.75">
      <c r="A484" s="108">
        <v>202101</v>
      </c>
      <c r="B484" s="4"/>
      <c r="C484" s="100" t="s">
        <v>274</v>
      </c>
      <c r="D484" s="15">
        <v>5000000</v>
      </c>
      <c r="E484" s="85">
        <v>3500000</v>
      </c>
      <c r="F484" s="85">
        <v>2211307.08</v>
      </c>
      <c r="G484" s="64"/>
    </row>
    <row r="485" spans="1:7" ht="9.75">
      <c r="A485" s="108">
        <v>202113</v>
      </c>
      <c r="B485" s="4">
        <v>3631</v>
      </c>
      <c r="C485" s="100" t="s">
        <v>334</v>
      </c>
      <c r="D485" s="15">
        <v>1200000</v>
      </c>
      <c r="E485" s="85">
        <v>2200000</v>
      </c>
      <c r="F485" s="85">
        <v>48333</v>
      </c>
      <c r="G485" s="64"/>
    </row>
    <row r="486" spans="1:7" ht="9.75">
      <c r="A486" s="108">
        <v>202201</v>
      </c>
      <c r="B486" s="4">
        <v>2321</v>
      </c>
      <c r="C486" s="100" t="s">
        <v>415</v>
      </c>
      <c r="D486" s="15">
        <v>2000000</v>
      </c>
      <c r="E486" s="85">
        <v>2150000</v>
      </c>
      <c r="F486" s="85">
        <v>2152154.79</v>
      </c>
      <c r="G486" s="64"/>
    </row>
    <row r="487" spans="1:7" ht="9.75">
      <c r="A487" s="108">
        <v>202304</v>
      </c>
      <c r="B487" s="4">
        <v>2321</v>
      </c>
      <c r="C487" s="100" t="s">
        <v>571</v>
      </c>
      <c r="D487" s="15"/>
      <c r="E487" s="85"/>
      <c r="F487" s="85"/>
      <c r="G487" s="64">
        <v>500000</v>
      </c>
    </row>
    <row r="488" spans="1:7" ht="9.75" customHeight="1">
      <c r="A488" s="7"/>
      <c r="B488" s="110"/>
      <c r="C488" s="108"/>
      <c r="D488" s="15"/>
      <c r="E488" s="85"/>
      <c r="F488" s="85"/>
      <c r="G488" s="64"/>
    </row>
    <row r="489" spans="1:7" ht="9.75">
      <c r="A489" s="68"/>
      <c r="B489" s="68"/>
      <c r="C489" s="81" t="s">
        <v>172</v>
      </c>
      <c r="D489" s="87">
        <f>SUM(D490:D504)</f>
        <v>34300000</v>
      </c>
      <c r="E489" s="87">
        <f>SUM(E490:E504)</f>
        <v>42307500</v>
      </c>
      <c r="F489" s="87">
        <f>SUM(F490:F504)</f>
        <v>39551626.519999996</v>
      </c>
      <c r="G489" s="93">
        <f>SUM(G490:G504)</f>
        <v>29900000</v>
      </c>
    </row>
    <row r="490" spans="1:7" ht="9.75">
      <c r="A490" s="100">
        <v>3322</v>
      </c>
      <c r="B490" s="68">
        <v>3322</v>
      </c>
      <c r="C490" s="100" t="s">
        <v>273</v>
      </c>
      <c r="D490" s="15">
        <v>1000000</v>
      </c>
      <c r="E490" s="15">
        <v>700000</v>
      </c>
      <c r="F490" s="15">
        <v>575319.55</v>
      </c>
      <c r="G490" s="64">
        <v>1200000</v>
      </c>
    </row>
    <row r="491" spans="1:8" ht="9.75">
      <c r="A491" s="100">
        <v>201517</v>
      </c>
      <c r="B491" s="68">
        <v>3613</v>
      </c>
      <c r="C491" s="71" t="s">
        <v>461</v>
      </c>
      <c r="D491" s="15"/>
      <c r="E491" s="15"/>
      <c r="F491" s="15"/>
      <c r="G491" s="64"/>
      <c r="H491" s="1" t="s">
        <v>387</v>
      </c>
    </row>
    <row r="492" spans="1:7" ht="9.75">
      <c r="A492" s="100">
        <v>201608</v>
      </c>
      <c r="B492" s="68">
        <v>3114</v>
      </c>
      <c r="C492" s="100" t="s">
        <v>173</v>
      </c>
      <c r="D492" s="15">
        <v>50000</v>
      </c>
      <c r="E492" s="85">
        <v>50000</v>
      </c>
      <c r="F492" s="85">
        <v>0</v>
      </c>
      <c r="G492" s="64">
        <v>200000</v>
      </c>
    </row>
    <row r="493" spans="1:7" ht="9.75">
      <c r="A493" s="97">
        <v>201620</v>
      </c>
      <c r="B493" s="6">
        <v>3111</v>
      </c>
      <c r="C493" s="100" t="s">
        <v>416</v>
      </c>
      <c r="D493" s="15">
        <v>32800000</v>
      </c>
      <c r="E493" s="85">
        <v>39000000</v>
      </c>
      <c r="F493" s="85">
        <v>38469221.17</v>
      </c>
      <c r="G493" s="64">
        <v>100000</v>
      </c>
    </row>
    <row r="494" spans="1:7" ht="9.75">
      <c r="A494" s="97">
        <v>201633</v>
      </c>
      <c r="B494" s="7">
        <v>3613</v>
      </c>
      <c r="C494" s="100" t="s">
        <v>417</v>
      </c>
      <c r="D494" s="15">
        <v>100000</v>
      </c>
      <c r="E494" s="85">
        <v>100000</v>
      </c>
      <c r="F494" s="85">
        <v>0</v>
      </c>
      <c r="G494" s="64"/>
    </row>
    <row r="495" spans="1:7" ht="9.75">
      <c r="A495" s="97">
        <v>201802</v>
      </c>
      <c r="B495" s="8">
        <v>4350</v>
      </c>
      <c r="C495" s="100" t="s">
        <v>227</v>
      </c>
      <c r="D495" s="15">
        <v>50000</v>
      </c>
      <c r="E495" s="85">
        <v>50000</v>
      </c>
      <c r="F495" s="85">
        <v>0</v>
      </c>
      <c r="G495" s="64"/>
    </row>
    <row r="496" spans="1:8" ht="9.75">
      <c r="A496" s="114">
        <v>202110</v>
      </c>
      <c r="B496" s="112">
        <v>3319</v>
      </c>
      <c r="C496" s="113" t="s">
        <v>418</v>
      </c>
      <c r="D496" s="15">
        <v>100000</v>
      </c>
      <c r="E496" s="85">
        <v>515000</v>
      </c>
      <c r="F496" s="85">
        <v>68849</v>
      </c>
      <c r="G496" s="64">
        <v>14500000</v>
      </c>
      <c r="H496" s="1" t="s">
        <v>291</v>
      </c>
    </row>
    <row r="497" spans="1:7" ht="9.75">
      <c r="A497" s="114">
        <v>202202</v>
      </c>
      <c r="B497" s="112">
        <v>3613</v>
      </c>
      <c r="C497" s="113" t="s">
        <v>318</v>
      </c>
      <c r="D497" s="15">
        <v>100000</v>
      </c>
      <c r="E497" s="85">
        <v>0</v>
      </c>
      <c r="F497" s="85">
        <v>0</v>
      </c>
      <c r="G497" s="64"/>
    </row>
    <row r="498" spans="1:7" ht="9.75">
      <c r="A498" s="114">
        <v>202203</v>
      </c>
      <c r="B498" s="112">
        <v>3613</v>
      </c>
      <c r="C498" s="113" t="s">
        <v>419</v>
      </c>
      <c r="D498" s="15">
        <v>0</v>
      </c>
      <c r="E498" s="85">
        <v>952500</v>
      </c>
      <c r="F498" s="85">
        <v>24890</v>
      </c>
      <c r="G498" s="64">
        <v>1500000</v>
      </c>
    </row>
    <row r="499" spans="1:7" ht="9.75">
      <c r="A499" s="115">
        <v>202211</v>
      </c>
      <c r="B499" s="112">
        <v>5512</v>
      </c>
      <c r="C499" s="113" t="s">
        <v>420</v>
      </c>
      <c r="D499" s="15">
        <v>0</v>
      </c>
      <c r="E499" s="85">
        <v>290000</v>
      </c>
      <c r="F499" s="85">
        <v>289994</v>
      </c>
      <c r="G499" s="64"/>
    </row>
    <row r="500" spans="1:7" ht="9.75">
      <c r="A500" s="115">
        <v>202218</v>
      </c>
      <c r="B500" s="112">
        <v>3231</v>
      </c>
      <c r="C500" s="113" t="s">
        <v>456</v>
      </c>
      <c r="D500" s="15">
        <v>0</v>
      </c>
      <c r="E500" s="85">
        <v>250000</v>
      </c>
      <c r="F500" s="85">
        <v>0</v>
      </c>
      <c r="G500" s="64"/>
    </row>
    <row r="501" spans="1:7" ht="9.75">
      <c r="A501" s="115">
        <v>2201620</v>
      </c>
      <c r="B501" s="112">
        <v>3111</v>
      </c>
      <c r="C501" s="113" t="s">
        <v>421</v>
      </c>
      <c r="D501" s="15">
        <v>100000</v>
      </c>
      <c r="E501" s="85">
        <v>400000</v>
      </c>
      <c r="F501" s="85">
        <v>123352.8</v>
      </c>
      <c r="G501" s="64"/>
    </row>
    <row r="502" spans="1:7" ht="9.75">
      <c r="A502" s="115">
        <v>202301</v>
      </c>
      <c r="B502" s="112">
        <v>3122</v>
      </c>
      <c r="C502" s="113" t="s">
        <v>438</v>
      </c>
      <c r="D502" s="15"/>
      <c r="E502" s="85"/>
      <c r="F502" s="85"/>
      <c r="G502" s="64">
        <v>11000000</v>
      </c>
    </row>
    <row r="503" spans="1:7" ht="9.75">
      <c r="A503" s="115">
        <v>202302</v>
      </c>
      <c r="B503" s="112">
        <v>4351</v>
      </c>
      <c r="C503" s="113" t="s">
        <v>568</v>
      </c>
      <c r="D503" s="15"/>
      <c r="E503" s="85"/>
      <c r="F503" s="85"/>
      <c r="G503" s="64">
        <v>1400000</v>
      </c>
    </row>
    <row r="504" spans="2:7" ht="9.75">
      <c r="B504" s="8"/>
      <c r="C504" s="100"/>
      <c r="D504" s="15"/>
      <c r="E504" s="68"/>
      <c r="F504" s="68"/>
      <c r="G504" s="64"/>
    </row>
    <row r="505" spans="1:7" ht="9.75">
      <c r="A505" s="68"/>
      <c r="B505" s="68"/>
      <c r="C505" s="81" t="s">
        <v>87</v>
      </c>
      <c r="D505" s="87">
        <f>SUM(D506:D524)</f>
        <v>7100000</v>
      </c>
      <c r="E505" s="87">
        <f>SUM(E506:E524)</f>
        <v>14893000</v>
      </c>
      <c r="F505" s="87">
        <f>SUM(F506:F524)</f>
        <v>8776628.1</v>
      </c>
      <c r="G505" s="93">
        <f>SUM(G506:G524)</f>
        <v>3700000</v>
      </c>
    </row>
    <row r="506" spans="1:7" ht="9.75">
      <c r="A506" s="68">
        <v>347</v>
      </c>
      <c r="B506" s="68"/>
      <c r="C506" s="100" t="s">
        <v>223</v>
      </c>
      <c r="D506" s="90">
        <v>100000</v>
      </c>
      <c r="E506" s="90">
        <v>150000</v>
      </c>
      <c r="F506" s="90">
        <v>74810</v>
      </c>
      <c r="G506" s="80">
        <v>200000</v>
      </c>
    </row>
    <row r="507" spans="1:7" ht="9.75">
      <c r="A507" s="68">
        <v>1236</v>
      </c>
      <c r="B507" s="68"/>
      <c r="C507" s="100" t="s">
        <v>224</v>
      </c>
      <c r="D507" s="90">
        <v>2000000</v>
      </c>
      <c r="E507" s="90">
        <v>1500000</v>
      </c>
      <c r="F507" s="90">
        <v>216580</v>
      </c>
      <c r="G507" s="80">
        <v>1200000</v>
      </c>
    </row>
    <row r="508" spans="1:7" ht="9.75">
      <c r="A508" s="119">
        <v>201326</v>
      </c>
      <c r="B508" s="68">
        <v>3319</v>
      </c>
      <c r="C508" s="100" t="s">
        <v>457</v>
      </c>
      <c r="D508" s="15">
        <v>0</v>
      </c>
      <c r="E508" s="15">
        <v>500000</v>
      </c>
      <c r="F508" s="15">
        <v>0</v>
      </c>
      <c r="G508" s="131">
        <v>800000</v>
      </c>
    </row>
    <row r="509" spans="1:7" ht="9.75">
      <c r="A509" s="119">
        <v>201619</v>
      </c>
      <c r="B509" s="116">
        <v>3419</v>
      </c>
      <c r="C509" s="100" t="s">
        <v>422</v>
      </c>
      <c r="D509" s="15">
        <v>850000</v>
      </c>
      <c r="E509" s="15">
        <v>1050000</v>
      </c>
      <c r="F509" s="15">
        <v>999881</v>
      </c>
      <c r="G509" s="64">
        <v>100000</v>
      </c>
    </row>
    <row r="510" spans="1:7" ht="9.75">
      <c r="A510" s="22">
        <v>201705</v>
      </c>
      <c r="B510" s="68">
        <v>2219</v>
      </c>
      <c r="C510" s="100" t="s">
        <v>563</v>
      </c>
      <c r="D510" s="15"/>
      <c r="E510" s="85"/>
      <c r="F510" s="85"/>
      <c r="G510" s="64">
        <v>200000</v>
      </c>
    </row>
    <row r="511" spans="1:7" ht="9.75">
      <c r="A511" s="22">
        <v>202109</v>
      </c>
      <c r="B511" s="6">
        <v>5512</v>
      </c>
      <c r="C511" s="108" t="s">
        <v>280</v>
      </c>
      <c r="D511" s="15">
        <v>3200000</v>
      </c>
      <c r="E511" s="15">
        <v>3200000</v>
      </c>
      <c r="F511" s="15">
        <v>3197667</v>
      </c>
      <c r="G511" s="64"/>
    </row>
    <row r="512" spans="1:7" ht="9.75">
      <c r="A512" s="22">
        <v>202105</v>
      </c>
      <c r="B512" s="68">
        <v>3745</v>
      </c>
      <c r="C512" s="100" t="s">
        <v>286</v>
      </c>
      <c r="D512" s="15">
        <v>100000</v>
      </c>
      <c r="E512" s="85">
        <v>500000</v>
      </c>
      <c r="F512" s="85">
        <v>46274.8</v>
      </c>
      <c r="G512" s="64">
        <v>300000</v>
      </c>
    </row>
    <row r="513" spans="1:7" ht="9.75">
      <c r="A513" s="22">
        <v>202106</v>
      </c>
      <c r="B513" s="68">
        <v>3419</v>
      </c>
      <c r="C513" s="100" t="s">
        <v>423</v>
      </c>
      <c r="D513" s="15">
        <v>0</v>
      </c>
      <c r="E513" s="85">
        <v>850000</v>
      </c>
      <c r="F513" s="85">
        <v>658675.62</v>
      </c>
      <c r="G513" s="64"/>
    </row>
    <row r="514" spans="1:7" ht="9.75">
      <c r="A514" s="22">
        <v>202116</v>
      </c>
      <c r="B514" s="68">
        <v>3639</v>
      </c>
      <c r="C514" s="100" t="s">
        <v>562</v>
      </c>
      <c r="D514" s="15"/>
      <c r="E514" s="85"/>
      <c r="F514" s="85"/>
      <c r="G514" s="64">
        <v>300000</v>
      </c>
    </row>
    <row r="515" spans="1:7" ht="9.75">
      <c r="A515" s="22">
        <v>202117</v>
      </c>
      <c r="B515" s="68">
        <v>3429</v>
      </c>
      <c r="C515" s="100" t="s">
        <v>311</v>
      </c>
      <c r="D515" s="15">
        <v>350000</v>
      </c>
      <c r="E515" s="85">
        <v>350000</v>
      </c>
      <c r="F515" s="85">
        <v>340000</v>
      </c>
      <c r="G515" s="64">
        <v>100000</v>
      </c>
    </row>
    <row r="516" spans="1:7" ht="9.75">
      <c r="A516" s="22">
        <v>202206</v>
      </c>
      <c r="B516" s="68">
        <v>3111</v>
      </c>
      <c r="C516" s="100" t="s">
        <v>424</v>
      </c>
      <c r="D516" s="15">
        <v>0</v>
      </c>
      <c r="E516" s="85">
        <v>250000</v>
      </c>
      <c r="F516" s="85">
        <v>230451</v>
      </c>
      <c r="G516" s="64">
        <v>300000</v>
      </c>
    </row>
    <row r="517" spans="1:7" ht="9.75">
      <c r="A517" s="22">
        <v>202212</v>
      </c>
      <c r="B517" s="68">
        <v>3639</v>
      </c>
      <c r="C517" s="100" t="s">
        <v>425</v>
      </c>
      <c r="D517" s="15">
        <v>0</v>
      </c>
      <c r="E517" s="85">
        <v>200000</v>
      </c>
      <c r="F517" s="85">
        <v>149626</v>
      </c>
      <c r="G517" s="64"/>
    </row>
    <row r="518" spans="1:7" ht="9.75">
      <c r="A518" s="22">
        <v>202213</v>
      </c>
      <c r="B518" s="68">
        <v>3421</v>
      </c>
      <c r="C518" s="100" t="s">
        <v>426</v>
      </c>
      <c r="D518" s="15">
        <v>0</v>
      </c>
      <c r="E518" s="85">
        <v>3400000</v>
      </c>
      <c r="F518" s="85">
        <v>1150836.73</v>
      </c>
      <c r="G518" s="64"/>
    </row>
    <row r="519" spans="1:7" ht="9.75">
      <c r="A519" s="22">
        <v>202215</v>
      </c>
      <c r="B519" s="68">
        <v>3429</v>
      </c>
      <c r="C519" s="100" t="s">
        <v>458</v>
      </c>
      <c r="D519" s="15">
        <v>0</v>
      </c>
      <c r="E519" s="85">
        <v>160000</v>
      </c>
      <c r="F519" s="85">
        <v>22921</v>
      </c>
      <c r="G519" s="64"/>
    </row>
    <row r="520" spans="1:7" ht="9.75">
      <c r="A520" s="22">
        <v>202216</v>
      </c>
      <c r="B520" s="68">
        <v>3111</v>
      </c>
      <c r="C520" s="100" t="s">
        <v>459</v>
      </c>
      <c r="D520" s="15">
        <v>0</v>
      </c>
      <c r="E520" s="85">
        <v>46000</v>
      </c>
      <c r="F520" s="85">
        <v>0</v>
      </c>
      <c r="G520" s="64"/>
    </row>
    <row r="521" spans="1:7" ht="9.75">
      <c r="A521" s="22">
        <v>202217</v>
      </c>
      <c r="B521" s="68">
        <v>3745</v>
      </c>
      <c r="C521" s="100" t="s">
        <v>460</v>
      </c>
      <c r="D521" s="15">
        <v>0</v>
      </c>
      <c r="E521" s="85">
        <v>137000</v>
      </c>
      <c r="F521" s="85">
        <v>0</v>
      </c>
      <c r="G521" s="64"/>
    </row>
    <row r="522" spans="1:7" ht="9.75">
      <c r="A522" s="22">
        <v>2201633</v>
      </c>
      <c r="B522" s="68">
        <v>2219</v>
      </c>
      <c r="C522" s="100" t="s">
        <v>427</v>
      </c>
      <c r="D522" s="15">
        <v>0</v>
      </c>
      <c r="E522" s="85">
        <v>2100000</v>
      </c>
      <c r="F522" s="85">
        <v>1688904.95</v>
      </c>
      <c r="G522" s="64"/>
    </row>
    <row r="523" spans="1:7" ht="9.75">
      <c r="A523" s="22">
        <v>202108</v>
      </c>
      <c r="B523" s="68"/>
      <c r="C523" s="100" t="s">
        <v>87</v>
      </c>
      <c r="D523" s="15">
        <v>500000</v>
      </c>
      <c r="E523" s="85">
        <v>500000</v>
      </c>
      <c r="F523" s="85">
        <v>0</v>
      </c>
      <c r="G523" s="64">
        <v>200000</v>
      </c>
    </row>
    <row r="524" spans="1:7" ht="9.75">
      <c r="A524" s="4"/>
      <c r="B524" s="4"/>
      <c r="C524" s="16"/>
      <c r="D524" s="16"/>
      <c r="E524" s="32"/>
      <c r="F524" s="33"/>
      <c r="G524" s="64"/>
    </row>
    <row r="525" spans="1:8" ht="9.75">
      <c r="A525" s="66"/>
      <c r="B525" s="66"/>
      <c r="C525" s="67"/>
      <c r="D525" s="67"/>
      <c r="E525" s="63"/>
      <c r="F525" s="31"/>
      <c r="G525" s="64"/>
      <c r="H525" s="64"/>
    </row>
    <row r="526" spans="1:8" ht="12">
      <c r="A526" s="65" t="s">
        <v>15</v>
      </c>
      <c r="B526" s="66"/>
      <c r="C526" s="67"/>
      <c r="D526" s="63">
        <f>D207+D211+D215+D221+D262+D283+D316+D322+D346+D356+D375+D377+D382+D385+D399+D408+D421+D424+D432</f>
        <v>211551084.94</v>
      </c>
      <c r="E526" s="63">
        <f>E207+E211+E215+E221+E262+E283+E316+E322+E346+E356+E375+E377+E382+E385+E399+E408+E421+E424+E432</f>
        <v>254131274.26</v>
      </c>
      <c r="F526" s="63">
        <f>F207+F211+F215+F221+F262+F283+F316+F322+F346+F356+F375+F377+F382+F385+F399+F408+F421+F424+F432</f>
        <v>179138339.45999998</v>
      </c>
      <c r="G526" s="63">
        <f>G207+G211+G215+G221+G262+G283+G316+G322+G346+G356+G375+G377+G382+G385+G399+G408+G421+G422+G424+G432</f>
        <v>181063545.24</v>
      </c>
      <c r="H526" s="64"/>
    </row>
    <row r="527" spans="1:8" ht="9.75">
      <c r="A527" s="62"/>
      <c r="B527" s="62"/>
      <c r="C527" s="67"/>
      <c r="D527" s="67"/>
      <c r="E527" s="63"/>
      <c r="F527" s="67"/>
      <c r="G527" s="64"/>
      <c r="H527" s="64"/>
    </row>
    <row r="528" spans="1:8" ht="9.75">
      <c r="A528" s="3" t="s">
        <v>2</v>
      </c>
      <c r="B528" s="4"/>
      <c r="C528" s="20"/>
      <c r="D528" s="20"/>
      <c r="E528" s="37"/>
      <c r="F528" s="33"/>
      <c r="G528" s="15">
        <f>G200-G526</f>
        <v>0</v>
      </c>
      <c r="H528" s="1" t="s">
        <v>174</v>
      </c>
    </row>
    <row r="529" spans="1:8" ht="9.75">
      <c r="A529" s="8"/>
      <c r="B529" s="4"/>
      <c r="C529" s="20"/>
      <c r="D529" s="20"/>
      <c r="E529" s="37"/>
      <c r="G529" s="15"/>
      <c r="H529" s="1" t="s">
        <v>175</v>
      </c>
    </row>
    <row r="530" spans="1:7" ht="9.75">
      <c r="A530" s="132" t="s">
        <v>482</v>
      </c>
      <c r="B530" s="4"/>
      <c r="C530" s="20"/>
      <c r="D530" s="20"/>
      <c r="E530" s="37"/>
      <c r="G530" s="15"/>
    </row>
    <row r="531" spans="1:5" ht="9.75">
      <c r="A531" s="112" t="s">
        <v>494</v>
      </c>
      <c r="B531" s="4"/>
      <c r="C531" s="20"/>
      <c r="D531" s="20"/>
      <c r="E531" s="37"/>
    </row>
    <row r="532" spans="1:5" ht="9.75">
      <c r="A532" s="112" t="s">
        <v>492</v>
      </c>
      <c r="B532" s="4"/>
      <c r="C532" s="20"/>
      <c r="D532" s="20"/>
      <c r="E532" s="37"/>
    </row>
    <row r="533" spans="1:5" ht="9.75">
      <c r="A533" s="112" t="s">
        <v>483</v>
      </c>
      <c r="B533" s="3"/>
      <c r="C533" s="16"/>
      <c r="D533" s="16"/>
      <c r="E533" s="16"/>
    </row>
    <row r="534" spans="1:5" ht="9.75">
      <c r="A534" s="112" t="s">
        <v>493</v>
      </c>
      <c r="B534" s="5"/>
      <c r="C534" s="17"/>
      <c r="D534" s="17"/>
      <c r="E534" s="17"/>
    </row>
    <row r="535" spans="1:5" ht="9.75">
      <c r="A535" s="112" t="s">
        <v>484</v>
      </c>
      <c r="B535" s="5"/>
      <c r="C535" s="17"/>
      <c r="D535" s="17"/>
      <c r="E535" s="17"/>
    </row>
    <row r="536" spans="1:5" ht="9.75">
      <c r="A536" s="112" t="s">
        <v>485</v>
      </c>
      <c r="B536" s="5"/>
      <c r="C536" s="17"/>
      <c r="D536" s="17"/>
      <c r="E536" s="17"/>
    </row>
    <row r="537" spans="1:5" ht="9.75">
      <c r="A537" s="3"/>
      <c r="B537" s="5"/>
      <c r="C537" s="17"/>
      <c r="D537" s="17"/>
      <c r="E537" s="17"/>
    </row>
    <row r="538" spans="1:5" ht="9.75">
      <c r="A538" s="81" t="s">
        <v>183</v>
      </c>
      <c r="B538" s="5"/>
      <c r="C538" s="17"/>
      <c r="D538" s="17"/>
      <c r="E538" s="17"/>
    </row>
    <row r="539" spans="1:5" ht="9.75">
      <c r="A539" s="83" t="s">
        <v>486</v>
      </c>
      <c r="B539" s="5"/>
      <c r="C539" s="17"/>
      <c r="D539" s="17"/>
      <c r="E539" s="17"/>
    </row>
    <row r="540" spans="1:5" ht="9.75">
      <c r="A540" s="83" t="s">
        <v>487</v>
      </c>
      <c r="B540" s="5"/>
      <c r="C540" s="17"/>
      <c r="D540" s="17"/>
      <c r="E540" s="17"/>
    </row>
    <row r="541" spans="1:5" ht="9.75">
      <c r="A541" s="68" t="s">
        <v>488</v>
      </c>
      <c r="B541" s="5"/>
      <c r="C541" s="17"/>
      <c r="D541" s="17"/>
      <c r="E541" s="17"/>
    </row>
    <row r="542" ht="9.75">
      <c r="A542" s="68" t="s">
        <v>489</v>
      </c>
    </row>
    <row r="543" ht="9.75">
      <c r="A543" s="112" t="s">
        <v>490</v>
      </c>
    </row>
    <row r="544" ht="9.75">
      <c r="A544" s="112" t="s">
        <v>491</v>
      </c>
    </row>
    <row r="545" ht="9.75">
      <c r="A545" s="132"/>
    </row>
    <row r="546" ht="9.75">
      <c r="A546" s="133" t="s">
        <v>502</v>
      </c>
    </row>
    <row r="547" ht="9.75">
      <c r="A547" s="133" t="s">
        <v>495</v>
      </c>
    </row>
    <row r="548" ht="9.75">
      <c r="A548" s="133" t="s">
        <v>496</v>
      </c>
    </row>
    <row r="549" ht="9.75">
      <c r="A549" s="133" t="s">
        <v>497</v>
      </c>
    </row>
    <row r="550" ht="9.75">
      <c r="A550" s="133" t="s">
        <v>498</v>
      </c>
    </row>
    <row r="551" ht="9.75">
      <c r="A551" s="133" t="s">
        <v>499</v>
      </c>
    </row>
    <row r="552" ht="9.75">
      <c r="A552" s="133" t="s">
        <v>500</v>
      </c>
    </row>
    <row r="553" ht="9.75">
      <c r="A553" s="133" t="s">
        <v>501</v>
      </c>
    </row>
    <row r="554" ht="12" thickBot="1">
      <c r="A554" s="120"/>
    </row>
    <row r="555" spans="1:7" ht="9.75">
      <c r="A555" s="135" t="s">
        <v>505</v>
      </c>
      <c r="B555" s="143"/>
      <c r="C555" s="145"/>
      <c r="D555" s="145"/>
      <c r="E555" s="145"/>
      <c r="F555" s="146"/>
      <c r="G555" s="137"/>
    </row>
    <row r="556" spans="1:7" ht="9.75">
      <c r="A556" s="141" t="s">
        <v>504</v>
      </c>
      <c r="G556" s="138"/>
    </row>
    <row r="557" spans="1:7" ht="10.5" thickBot="1">
      <c r="A557" s="142" t="s">
        <v>506</v>
      </c>
      <c r="B557" s="144"/>
      <c r="C557" s="147"/>
      <c r="D557" s="147"/>
      <c r="E557" s="147"/>
      <c r="F557" s="148"/>
      <c r="G557" s="140"/>
    </row>
    <row r="558" ht="12">
      <c r="A558" s="120"/>
    </row>
    <row r="560" ht="12.75">
      <c r="A560" s="58" t="s">
        <v>335</v>
      </c>
    </row>
    <row r="561" ht="12.75">
      <c r="A561" s="58" t="s">
        <v>480</v>
      </c>
    </row>
    <row r="562" ht="12.75">
      <c r="A562" s="58" t="s">
        <v>336</v>
      </c>
    </row>
    <row r="563" ht="12.75">
      <c r="A563" s="58" t="s">
        <v>337</v>
      </c>
    </row>
    <row r="564" ht="11.25">
      <c r="A564" s="125"/>
    </row>
    <row r="565" ht="12.75">
      <c r="A565" s="126" t="s">
        <v>338</v>
      </c>
    </row>
    <row r="566" ht="12.75">
      <c r="A566" s="126" t="s">
        <v>339</v>
      </c>
    </row>
    <row r="567" ht="12.75">
      <c r="A567" s="126" t="s">
        <v>481</v>
      </c>
    </row>
    <row r="570" ht="9.75">
      <c r="A570" s="6" t="s">
        <v>176</v>
      </c>
    </row>
  </sheetData>
  <sheetProtection/>
  <hyperlinks>
    <hyperlink ref="A556" r:id="rId1" display="https://www.vbites.cz/mestsky-urad-a-samosprava/mestsky-urad/odbor-financni"/>
    <hyperlink ref="A557" r:id="rId2" display="https://monitor.statnipokladna.cz/ucetni-jednotka/00295647/prehled?rad=t&amp;obdobi=2208"/>
  </hyperlinks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8.7109375" style="0" customWidth="1"/>
    <col min="2" max="2" width="24.00390625" style="156" customWidth="1"/>
  </cols>
  <sheetData>
    <row r="1" spans="1:2" ht="17.25">
      <c r="A1" s="149" t="s">
        <v>526</v>
      </c>
      <c r="B1" s="155"/>
    </row>
    <row r="3" ht="12.75">
      <c r="A3" s="126" t="s">
        <v>527</v>
      </c>
    </row>
    <row r="4" spans="1:2" ht="12.75">
      <c r="A4" s="126" t="s">
        <v>541</v>
      </c>
      <c r="B4" s="150" t="s">
        <v>327</v>
      </c>
    </row>
    <row r="6" spans="1:2" ht="12.75">
      <c r="A6" s="81" t="s">
        <v>3</v>
      </c>
      <c r="B6" s="156">
        <f>'Rozpočet 2023 podrobně'!D10</f>
        <v>124785000</v>
      </c>
    </row>
    <row r="7" spans="1:2" ht="12.75">
      <c r="A7" s="81" t="s">
        <v>7</v>
      </c>
      <c r="B7" s="156">
        <f>'Rozpočet 2023 podrobně'!D29</f>
        <v>18773934.240000002</v>
      </c>
    </row>
    <row r="8" spans="1:2" ht="12.75">
      <c r="A8" s="81" t="s">
        <v>528</v>
      </c>
      <c r="B8" s="156">
        <f>'Rozpočet 2023 podrobně'!D89</f>
        <v>4787000</v>
      </c>
    </row>
    <row r="9" ht="12.75">
      <c r="A9" s="68" t="s">
        <v>529</v>
      </c>
    </row>
    <row r="10" ht="12.75">
      <c r="A10" s="68" t="s">
        <v>530</v>
      </c>
    </row>
    <row r="11" ht="12.75">
      <c r="A11" s="68" t="s">
        <v>531</v>
      </c>
    </row>
    <row r="13" spans="1:2" ht="12.75">
      <c r="A13" s="126" t="s">
        <v>532</v>
      </c>
      <c r="B13" s="69">
        <f>SUM(B6:B11)</f>
        <v>148345934.24</v>
      </c>
    </row>
    <row r="15" spans="1:2" ht="12.75">
      <c r="A15" s="81" t="s">
        <v>27</v>
      </c>
      <c r="B15" s="157">
        <f>'Rozpočet 2023 podrobně'!D133</f>
        <v>167000</v>
      </c>
    </row>
    <row r="16" spans="1:2" ht="12.75">
      <c r="A16" s="81" t="s">
        <v>30</v>
      </c>
      <c r="B16" s="157">
        <f>'Rozpočet 2023 podrobně'!D137</f>
        <v>4800000</v>
      </c>
    </row>
    <row r="17" spans="1:2" ht="12.75">
      <c r="A17" s="81" t="s">
        <v>31</v>
      </c>
      <c r="B17" s="157">
        <f>'Rozpočet 2023 podrobně'!D141</f>
        <v>648000</v>
      </c>
    </row>
    <row r="18" spans="1:2" ht="12.75">
      <c r="A18" s="81" t="s">
        <v>33</v>
      </c>
      <c r="B18" s="157">
        <f>'Rozpočet 2023 podrobně'!D147</f>
        <v>15957597.24</v>
      </c>
    </row>
    <row r="19" spans="1:2" ht="12.75">
      <c r="A19" s="81" t="s">
        <v>34</v>
      </c>
      <c r="B19" s="157">
        <f>'Rozpočet 2023 podrobně'!D181</f>
        <v>11382800</v>
      </c>
    </row>
    <row r="20" spans="1:2" ht="12.75">
      <c r="A20" s="81" t="s">
        <v>35</v>
      </c>
      <c r="B20" s="157">
        <f>'Rozpočet 2023 podrobně'!D201</f>
        <v>7026000</v>
      </c>
    </row>
    <row r="21" spans="1:2" ht="12.75">
      <c r="A21" s="68" t="s">
        <v>507</v>
      </c>
      <c r="B21" s="156">
        <v>-3700000</v>
      </c>
    </row>
    <row r="22" spans="1:2" ht="12.75">
      <c r="A22" s="81" t="s">
        <v>508</v>
      </c>
      <c r="B22" s="156">
        <v>-400000</v>
      </c>
    </row>
    <row r="23" spans="1:2" ht="12.75">
      <c r="A23" s="81" t="s">
        <v>36</v>
      </c>
      <c r="B23" s="157">
        <f>'Rozpočet 2023 podrobně'!D210</f>
        <v>2214860</v>
      </c>
    </row>
    <row r="24" spans="1:2" ht="12.75">
      <c r="A24" s="81" t="s">
        <v>37</v>
      </c>
      <c r="B24" s="157">
        <f>'Rozpočet 2023 podrobně'!D216</f>
        <v>18241672</v>
      </c>
    </row>
    <row r="25" spans="1:2" ht="12.75">
      <c r="A25" s="81" t="s">
        <v>542</v>
      </c>
      <c r="B25" s="157">
        <f>'Rozpočet 2023 podrobně'!D233*-1</f>
        <v>-2000000</v>
      </c>
    </row>
    <row r="26" spans="1:2" ht="12.75">
      <c r="A26" s="81" t="s">
        <v>14</v>
      </c>
      <c r="B26" s="157">
        <f>'Rozpočet 2023 podrobně'!D239</f>
        <v>14832000</v>
      </c>
    </row>
    <row r="27" spans="1:2" ht="12.75">
      <c r="A27" s="81" t="s">
        <v>465</v>
      </c>
      <c r="B27" s="157">
        <f>'Rozpočet 2023 podrobně'!D249</f>
        <v>1509408</v>
      </c>
    </row>
    <row r="28" spans="1:2" ht="12.75">
      <c r="A28" s="122" t="s">
        <v>503</v>
      </c>
      <c r="B28" s="156">
        <v>-80000</v>
      </c>
    </row>
    <row r="29" spans="1:2" ht="12.75">
      <c r="A29" s="81" t="s">
        <v>466</v>
      </c>
      <c r="B29" s="157">
        <f>'Rozpočet 2023 podrobně'!D263</f>
        <v>300000</v>
      </c>
    </row>
    <row r="30" spans="1:2" ht="12.75">
      <c r="A30" s="81" t="s">
        <v>103</v>
      </c>
      <c r="B30" s="157">
        <f>'Rozpočet 2023 podrobně'!D265</f>
        <v>2850000</v>
      </c>
    </row>
    <row r="31" spans="1:2" ht="12.75">
      <c r="A31" s="81" t="s">
        <v>41</v>
      </c>
      <c r="B31" s="157">
        <f>'Rozpočet 2023 podrobně'!D270</f>
        <v>850000</v>
      </c>
    </row>
    <row r="32" spans="1:2" ht="12.75">
      <c r="A32" s="81" t="s">
        <v>467</v>
      </c>
      <c r="B32" s="157">
        <f>'Rozpočet 2023 podrobně'!D273</f>
        <v>29497000</v>
      </c>
    </row>
    <row r="33" spans="1:2" ht="12.75">
      <c r="A33" s="81" t="s">
        <v>45</v>
      </c>
      <c r="B33" s="157">
        <f>'Rozpočet 2023 podrobně'!D285</f>
        <v>11545000</v>
      </c>
    </row>
    <row r="34" spans="1:2" ht="12.75">
      <c r="A34" s="81" t="s">
        <v>46</v>
      </c>
      <c r="B34" s="156">
        <f>'Rozpočet 2023 podrobně'!D293</f>
        <v>400000</v>
      </c>
    </row>
    <row r="35" spans="1:2" ht="12.75">
      <c r="A35" s="81" t="s">
        <v>544</v>
      </c>
      <c r="B35" s="156">
        <v>1200000</v>
      </c>
    </row>
    <row r="36" ht="12" customHeight="1"/>
    <row r="37" spans="1:2" ht="12.75">
      <c r="A37" s="126" t="s">
        <v>533</v>
      </c>
      <c r="B37" s="69">
        <f>SUM(B14:B36)</f>
        <v>117241337.24000001</v>
      </c>
    </row>
    <row r="39" spans="1:2" ht="12.75">
      <c r="A39" s="152" t="s">
        <v>534</v>
      </c>
      <c r="B39" s="153">
        <f>B13-B37</f>
        <v>31104597</v>
      </c>
    </row>
    <row r="40" spans="1:2" ht="12.75">
      <c r="A40" s="126" t="s">
        <v>535</v>
      </c>
      <c r="B40" s="69"/>
    </row>
    <row r="41" spans="1:2" ht="12.75">
      <c r="A41" t="s">
        <v>536</v>
      </c>
      <c r="B41" s="156">
        <f>B39/3</f>
        <v>10368199</v>
      </c>
    </row>
    <row r="43" spans="1:2" ht="12.75">
      <c r="A43" s="152" t="s">
        <v>537</v>
      </c>
      <c r="B43" s="154">
        <f>B39/B13</f>
        <v>0.20967610038895798</v>
      </c>
    </row>
    <row r="44" spans="1:2" ht="12.75">
      <c r="A44" s="152" t="s">
        <v>538</v>
      </c>
      <c r="B44" s="155"/>
    </row>
    <row r="45" ht="12.75">
      <c r="A45" s="126" t="s">
        <v>546</v>
      </c>
    </row>
    <row r="46" ht="12.75">
      <c r="A46" s="126"/>
    </row>
    <row r="47" spans="1:2" ht="12.75">
      <c r="A47" s="152" t="s">
        <v>539</v>
      </c>
      <c r="B47" s="155"/>
    </row>
    <row r="48" spans="1:2" ht="12.75">
      <c r="A48" s="151" t="s">
        <v>540</v>
      </c>
      <c r="B48" s="69">
        <f>5*B39</f>
        <v>155522985</v>
      </c>
    </row>
    <row r="49" spans="1:2" ht="12.75">
      <c r="A49" s="68" t="s">
        <v>543</v>
      </c>
      <c r="B49" s="69">
        <v>77662764</v>
      </c>
    </row>
    <row r="50" spans="1:2" ht="12.75">
      <c r="A50" s="68" t="s">
        <v>545</v>
      </c>
      <c r="B50" s="156">
        <f>'Rozpočet 2023 podrobně'!D300</f>
        <v>3040000</v>
      </c>
    </row>
    <row r="51" spans="1:2" ht="12.75">
      <c r="A51" s="68" t="s">
        <v>550</v>
      </c>
      <c r="B51" s="156">
        <f>SUM('Rozpočet 2023 podrobně'!D116:D121)*-1</f>
        <v>13682168</v>
      </c>
    </row>
    <row r="52" spans="1:2" ht="12.75">
      <c r="A52" s="68" t="s">
        <v>551</v>
      </c>
      <c r="B52" s="156">
        <f>SUM('Rozpočet 2023 podrobně'!D122:D123)</f>
        <v>-9244476</v>
      </c>
    </row>
    <row r="57" spans="1:2" ht="12.75">
      <c r="A57" s="159"/>
      <c r="B57" s="160"/>
    </row>
    <row r="58" spans="1:2" ht="12.75">
      <c r="A58" t="s">
        <v>552</v>
      </c>
      <c r="B58" s="156">
        <f>B39</f>
        <v>31104597</v>
      </c>
    </row>
    <row r="59" spans="1:2" ht="12.75">
      <c r="A59" t="s">
        <v>553</v>
      </c>
      <c r="B59" s="156">
        <f>'Rozpočet 2023 pracovni material'!G101</f>
        <v>10300000</v>
      </c>
    </row>
    <row r="61" spans="1:2" ht="12.75">
      <c r="A61" s="161" t="s">
        <v>545</v>
      </c>
      <c r="B61" s="156">
        <f>B50*-1</f>
        <v>-3040000</v>
      </c>
    </row>
    <row r="62" spans="1:2" ht="12.75">
      <c r="A62" s="161" t="s">
        <v>550</v>
      </c>
      <c r="B62" s="156">
        <f>B51*-1</f>
        <v>-13682168</v>
      </c>
    </row>
    <row r="63" spans="1:2" ht="12.75">
      <c r="A63" s="68" t="s">
        <v>507</v>
      </c>
      <c r="B63" s="156">
        <f>B21</f>
        <v>-3700000</v>
      </c>
    </row>
    <row r="64" spans="1:2" ht="12.75">
      <c r="A64" s="81" t="s">
        <v>508</v>
      </c>
      <c r="B64" s="156">
        <f>B22</f>
        <v>-400000</v>
      </c>
    </row>
    <row r="65" spans="1:2" ht="12.75">
      <c r="A65" s="122" t="s">
        <v>503</v>
      </c>
      <c r="B65" s="156">
        <f>B28</f>
        <v>-80000</v>
      </c>
    </row>
    <row r="67" spans="1:2" ht="12.75">
      <c r="A67" s="163" t="s">
        <v>558</v>
      </c>
      <c r="B67" s="160">
        <f>SUM(B58:B65)</f>
        <v>20502429</v>
      </c>
    </row>
    <row r="69" spans="1:2" ht="12.75">
      <c r="A69" s="151" t="s">
        <v>559</v>
      </c>
      <c r="B69" s="156">
        <f>'Rozpočet 2023 pracovni material'!G135+'Rozpočet 2023 pracovni material'!G163+'Rozpočet 2023 pracovni material'!G164</f>
        <v>12370000</v>
      </c>
    </row>
    <row r="70" spans="1:2" ht="12.75">
      <c r="A70" s="151" t="s">
        <v>556</v>
      </c>
      <c r="B70" s="156">
        <f>'Rozpočet 2023 pracovni material'!G177</f>
        <v>11000000</v>
      </c>
    </row>
    <row r="71" spans="1:2" ht="12.75">
      <c r="A71" s="151" t="s">
        <v>557</v>
      </c>
      <c r="B71" s="156">
        <f>'Rozpočet 2023 pracovni material'!G184+'Rozpočet 2023 pracovni material'!G195</f>
        <v>5255524</v>
      </c>
    </row>
    <row r="72" ht="12.75">
      <c r="A72" s="151"/>
    </row>
    <row r="73" spans="1:2" ht="12.75">
      <c r="A73" s="162" t="s">
        <v>555</v>
      </c>
      <c r="B73" s="160">
        <f>SUM(B67:B71)</f>
        <v>49127953</v>
      </c>
    </row>
    <row r="75" ht="12.75">
      <c r="A75" t="s">
        <v>176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="125" zoomScaleNormal="125" zoomScalePageLayoutView="0" workbookViewId="0" topLeftCell="A1">
      <pane ySplit="5" topLeftCell="A42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140625" style="22" customWidth="1"/>
    <col min="2" max="2" width="76.28125" style="6" customWidth="1"/>
    <col min="3" max="3" width="13.421875" style="1" customWidth="1"/>
    <col min="4" max="4" width="14.00390625" style="6" hidden="1" customWidth="1"/>
    <col min="5" max="5" width="10.7109375" style="6" bestFit="1" customWidth="1"/>
    <col min="6" max="16384" width="9.140625" style="6" customWidth="1"/>
  </cols>
  <sheetData>
    <row r="1" spans="1:3" ht="12.75">
      <c r="A1" s="58" t="s">
        <v>102</v>
      </c>
      <c r="B1" s="9"/>
      <c r="C1" s="15"/>
    </row>
    <row r="2" spans="1:3" ht="12.75">
      <c r="A2" s="58" t="s">
        <v>464</v>
      </c>
      <c r="B2" s="9"/>
      <c r="C2" s="15"/>
    </row>
    <row r="3" spans="1:3" ht="11.25">
      <c r="A3" s="57"/>
      <c r="B3" s="40"/>
      <c r="C3" s="75" t="s">
        <v>329</v>
      </c>
    </row>
    <row r="4" spans="1:3" ht="11.25">
      <c r="A4" s="43" t="s">
        <v>463</v>
      </c>
      <c r="B4" s="28"/>
      <c r="C4" s="76" t="s">
        <v>327</v>
      </c>
    </row>
    <row r="5" spans="1:3" ht="11.25">
      <c r="A5" s="44" t="s">
        <v>330</v>
      </c>
      <c r="B5" s="45"/>
      <c r="C5" s="77"/>
    </row>
    <row r="6" ht="11.25">
      <c r="C6" s="15"/>
    </row>
    <row r="7" spans="1:3" ht="12">
      <c r="A7" s="26" t="s">
        <v>17</v>
      </c>
      <c r="B7" s="4"/>
      <c r="C7" s="15"/>
    </row>
    <row r="8" spans="1:3" ht="11.25">
      <c r="A8" s="6"/>
      <c r="C8" s="15"/>
    </row>
    <row r="9" spans="1:3" ht="10.5" customHeight="1">
      <c r="A9" s="3" t="s">
        <v>3</v>
      </c>
      <c r="B9" s="11"/>
      <c r="C9" s="87">
        <f>'Rozpočet 2023 podrobně'!D10</f>
        <v>124785000</v>
      </c>
    </row>
    <row r="10" spans="1:4" ht="10.5" customHeight="1">
      <c r="A10" s="3" t="s">
        <v>7</v>
      </c>
      <c r="B10" s="11"/>
      <c r="C10" s="87">
        <f>'Rozpočet 2023 podrobně'!D29</f>
        <v>18773934.240000002</v>
      </c>
      <c r="D10" s="1"/>
    </row>
    <row r="11" spans="1:3" ht="10.5" customHeight="1">
      <c r="A11" s="3" t="s">
        <v>8</v>
      </c>
      <c r="B11" s="4"/>
      <c r="C11" s="87">
        <f>'Rozpočet 2023 podrobně'!D78</f>
        <v>10300000</v>
      </c>
    </row>
    <row r="12" spans="1:8" s="1" customFormat="1" ht="10.5" customHeight="1">
      <c r="A12" s="3" t="s">
        <v>12</v>
      </c>
      <c r="B12" s="11"/>
      <c r="C12" s="87">
        <f>'Rozpočet 2023 podrobně'!D87</f>
        <v>24631255</v>
      </c>
      <c r="D12" s="6"/>
      <c r="E12" s="6"/>
      <c r="F12" s="6"/>
      <c r="G12" s="6"/>
      <c r="H12" s="6"/>
    </row>
    <row r="13" spans="1:8" s="1" customFormat="1" ht="11.25">
      <c r="A13" s="11"/>
      <c r="B13" s="11"/>
      <c r="C13" s="87"/>
      <c r="D13" s="6"/>
      <c r="E13" s="6"/>
      <c r="F13" s="6"/>
      <c r="G13" s="6"/>
      <c r="H13" s="6"/>
    </row>
    <row r="14" spans="1:3" ht="12">
      <c r="A14" s="65" t="s">
        <v>9</v>
      </c>
      <c r="B14" s="62"/>
      <c r="C14" s="78">
        <f>C9+C10+C11+C12</f>
        <v>178490189.24</v>
      </c>
    </row>
    <row r="15" spans="1:3" ht="11.25">
      <c r="A15" s="6"/>
      <c r="C15" s="15"/>
    </row>
    <row r="16" spans="1:3" ht="11.25">
      <c r="A16" s="3" t="s">
        <v>10</v>
      </c>
      <c r="B16" s="4"/>
      <c r="C16" s="87">
        <f>'Rozpočet 2023 podrobně'!D107</f>
        <v>2573356</v>
      </c>
    </row>
    <row r="17" spans="1:3" ht="11.25">
      <c r="A17" s="4" t="s">
        <v>512</v>
      </c>
      <c r="B17" s="4" t="s">
        <v>509</v>
      </c>
      <c r="C17" s="15">
        <f>'Rozpočet 2023 podrobně'!D109</f>
        <v>11000000</v>
      </c>
    </row>
    <row r="18" spans="1:3" ht="11.25">
      <c r="A18" s="4"/>
      <c r="B18" s="4" t="s">
        <v>510</v>
      </c>
      <c r="C18" s="15">
        <f>'Rozpočet 2023 podrobně'!D113</f>
        <v>14500000</v>
      </c>
    </row>
    <row r="19" spans="1:5" ht="11.25">
      <c r="A19" s="4"/>
      <c r="B19" s="4" t="s">
        <v>511</v>
      </c>
      <c r="C19" s="15">
        <f>SUM('Rozpočet 2023 podrobně'!D116:D123)</f>
        <v>-22926644</v>
      </c>
      <c r="E19" s="1"/>
    </row>
    <row r="20" ht="11.25">
      <c r="C20" s="15"/>
    </row>
    <row r="21" spans="1:3" ht="11.25">
      <c r="A21" s="27"/>
      <c r="B21" s="28"/>
      <c r="C21" s="64"/>
    </row>
    <row r="22" spans="1:3" ht="12">
      <c r="A22" s="65" t="s">
        <v>11</v>
      </c>
      <c r="B22" s="62"/>
      <c r="C22" s="78">
        <f>C14+C16</f>
        <v>181063545.24</v>
      </c>
    </row>
    <row r="23" spans="1:3" ht="11.25">
      <c r="A23" s="27"/>
      <c r="B23" s="28"/>
      <c r="C23" s="64"/>
    </row>
    <row r="24" ht="11.25">
      <c r="C24" s="15"/>
    </row>
    <row r="25" spans="1:3" ht="12">
      <c r="A25" s="26" t="s">
        <v>16</v>
      </c>
      <c r="B25" s="4"/>
      <c r="C25" s="15"/>
    </row>
    <row r="26" spans="1:3" ht="11.25">
      <c r="A26" s="21"/>
      <c r="C26" s="15"/>
    </row>
    <row r="27" spans="1:3" ht="11.25">
      <c r="A27" s="81" t="s">
        <v>27</v>
      </c>
      <c r="C27" s="86">
        <f>'Rozpočet 2023 podrobně'!D133</f>
        <v>167000</v>
      </c>
    </row>
    <row r="28" spans="1:3" ht="11.25">
      <c r="A28" s="68"/>
      <c r="C28" s="15"/>
    </row>
    <row r="29" spans="1:3" ht="11.25">
      <c r="A29" s="81" t="s">
        <v>30</v>
      </c>
      <c r="C29" s="86">
        <f>'Rozpočet 2023 podrobně'!D137</f>
        <v>4800000</v>
      </c>
    </row>
    <row r="30" spans="1:3" ht="11.25">
      <c r="A30" s="68"/>
      <c r="C30" s="15"/>
    </row>
    <row r="31" spans="1:3" ht="11.25">
      <c r="A31" s="81" t="s">
        <v>31</v>
      </c>
      <c r="C31" s="86">
        <f>'Rozpočet 2023 podrobně'!D141</f>
        <v>648000</v>
      </c>
    </row>
    <row r="32" spans="1:3" ht="11.25">
      <c r="A32" s="81"/>
      <c r="C32" s="86"/>
    </row>
    <row r="33" spans="1:3" ht="11.25">
      <c r="A33" s="81" t="s">
        <v>33</v>
      </c>
      <c r="C33" s="86">
        <f>'Rozpočet 2023 podrobně'!D147</f>
        <v>15957597.24</v>
      </c>
    </row>
    <row r="34" spans="1:4" ht="11.25">
      <c r="A34" s="68"/>
      <c r="B34" s="68"/>
      <c r="C34" s="15"/>
      <c r="D34" s="7"/>
    </row>
    <row r="35" spans="1:3" ht="11.25">
      <c r="A35" s="81" t="s">
        <v>34</v>
      </c>
      <c r="C35" s="86">
        <f>'Rozpočet 2023 podrobně'!D181</f>
        <v>11382800</v>
      </c>
    </row>
    <row r="36" spans="1:3" ht="11.25">
      <c r="A36" s="68"/>
      <c r="C36" s="15"/>
    </row>
    <row r="37" spans="1:3" ht="11.25">
      <c r="A37" s="81" t="s">
        <v>35</v>
      </c>
      <c r="C37" s="87">
        <f>'Rozpočet 2023 podrobně'!D201</f>
        <v>7026000</v>
      </c>
    </row>
    <row r="38" spans="1:3" ht="11.25">
      <c r="A38" s="6" t="s">
        <v>512</v>
      </c>
      <c r="B38" s="68" t="s">
        <v>507</v>
      </c>
      <c r="C38" s="15"/>
    </row>
    <row r="39" spans="1:4" ht="11.25">
      <c r="A39" s="68"/>
      <c r="B39" s="81" t="s">
        <v>508</v>
      </c>
      <c r="C39" s="15"/>
      <c r="D39" s="1"/>
    </row>
    <row r="40" spans="1:4" ht="11.25">
      <c r="A40" s="68"/>
      <c r="B40" s="68"/>
      <c r="C40" s="15"/>
      <c r="D40" s="1"/>
    </row>
    <row r="41" spans="1:4" ht="11.25">
      <c r="A41" s="81" t="s">
        <v>36</v>
      </c>
      <c r="C41" s="86">
        <f>'Rozpočet 2023 podrobně'!D210</f>
        <v>2214860</v>
      </c>
      <c r="D41" s="1"/>
    </row>
    <row r="42" spans="1:3" ht="11.25">
      <c r="A42" s="68"/>
      <c r="C42" s="15"/>
    </row>
    <row r="43" spans="1:3" ht="11.25">
      <c r="A43" s="81" t="s">
        <v>37</v>
      </c>
      <c r="C43" s="86">
        <f>'Rozpočet 2023 podrobně'!D216</f>
        <v>18241672</v>
      </c>
    </row>
    <row r="44" spans="1:3" ht="11.25">
      <c r="A44" s="68"/>
      <c r="B44" s="68"/>
      <c r="C44" s="15"/>
    </row>
    <row r="45" spans="1:3" ht="11.25">
      <c r="A45" s="81" t="s">
        <v>14</v>
      </c>
      <c r="C45" s="86">
        <f>'Rozpočet 2023 podrobně'!D239</f>
        <v>14832000</v>
      </c>
    </row>
    <row r="46" spans="1:3" ht="11.25">
      <c r="A46" s="68"/>
      <c r="B46" s="68"/>
      <c r="C46" s="15"/>
    </row>
    <row r="47" spans="1:3" ht="11.25">
      <c r="A47" s="81" t="s">
        <v>465</v>
      </c>
      <c r="C47" s="87">
        <f>'Rozpočet 2023 podrobně'!D249</f>
        <v>1509408</v>
      </c>
    </row>
    <row r="48" spans="1:3" ht="12">
      <c r="A48" s="4" t="s">
        <v>512</v>
      </c>
      <c r="B48" s="122" t="s">
        <v>503</v>
      </c>
      <c r="C48" s="90"/>
    </row>
    <row r="49" spans="1:3" ht="12">
      <c r="A49" s="4"/>
      <c r="B49" s="123"/>
      <c r="C49" s="90"/>
    </row>
    <row r="50" spans="1:3" ht="11.25">
      <c r="A50" s="81" t="s">
        <v>466</v>
      </c>
      <c r="C50" s="87">
        <f>'Rozpočet 2023 podrobně'!D263</f>
        <v>300000</v>
      </c>
    </row>
    <row r="51" spans="1:3" ht="11.25">
      <c r="A51" s="68"/>
      <c r="B51" s="68"/>
      <c r="C51" s="15"/>
    </row>
    <row r="52" spans="1:3" ht="11.25">
      <c r="A52" s="81" t="s">
        <v>103</v>
      </c>
      <c r="C52" s="87">
        <f>'Rozpočet 2023 podrobně'!D265</f>
        <v>2850000</v>
      </c>
    </row>
    <row r="53" spans="1:3" ht="11.25">
      <c r="A53" s="68"/>
      <c r="B53" s="68"/>
      <c r="C53" s="15"/>
    </row>
    <row r="54" spans="1:4" ht="11.25">
      <c r="A54" s="81" t="s">
        <v>41</v>
      </c>
      <c r="C54" s="87">
        <f>'Rozpočet 2023 podrobně'!D270</f>
        <v>850000</v>
      </c>
      <c r="D54" s="7"/>
    </row>
    <row r="55" spans="1:3" ht="11.25">
      <c r="A55" s="68"/>
      <c r="B55" s="68"/>
      <c r="C55" s="15"/>
    </row>
    <row r="56" spans="1:3" ht="11.25">
      <c r="A56" s="81" t="s">
        <v>467</v>
      </c>
      <c r="C56" s="86">
        <f>'Rozpočet 2023 podrobně'!D273</f>
        <v>29497000</v>
      </c>
    </row>
    <row r="57" spans="1:3" ht="11.25">
      <c r="A57" s="68"/>
      <c r="B57" s="68"/>
      <c r="C57" s="15"/>
    </row>
    <row r="58" spans="1:3" ht="11.25">
      <c r="A58" s="81" t="s">
        <v>45</v>
      </c>
      <c r="C58" s="86">
        <f>'Rozpočet 2023 podrobně'!D285</f>
        <v>11545000</v>
      </c>
    </row>
    <row r="59" spans="1:3" ht="11.25">
      <c r="A59" s="68"/>
      <c r="B59" s="68"/>
      <c r="C59" s="15"/>
    </row>
    <row r="60" spans="1:3" ht="11.25">
      <c r="A60" s="81" t="s">
        <v>46</v>
      </c>
      <c r="C60" s="87">
        <f>'Rozpočet 2023 podrobně'!D293</f>
        <v>400000</v>
      </c>
    </row>
    <row r="61" spans="1:3" ht="11.25">
      <c r="A61" s="68" t="s">
        <v>326</v>
      </c>
      <c r="C61" s="87">
        <f>'Rozpočet 2023 podrobně'!D297+'Rozpočet 2023 podrobně'!D298</f>
        <v>156925</v>
      </c>
    </row>
    <row r="62" spans="1:3" ht="11.25">
      <c r="A62" s="68"/>
      <c r="B62" s="68"/>
      <c r="C62" s="15"/>
    </row>
    <row r="63" spans="1:3" ht="11.25">
      <c r="A63" s="81" t="s">
        <v>79</v>
      </c>
      <c r="C63" s="86">
        <f>'Rozpočet 2023 podrobně'!D300</f>
        <v>3040000</v>
      </c>
    </row>
    <row r="64" spans="1:3" ht="11.25">
      <c r="A64" s="68"/>
      <c r="B64" s="68"/>
      <c r="C64" s="15"/>
    </row>
    <row r="65" spans="1:3" ht="11.25">
      <c r="A65" s="82"/>
      <c r="B65" s="109" t="s">
        <v>150</v>
      </c>
      <c r="C65" s="79">
        <f>SUM(C67:C73)</f>
        <v>55645283</v>
      </c>
    </row>
    <row r="66" spans="1:3" ht="11.25">
      <c r="A66" s="83" t="s">
        <v>512</v>
      </c>
      <c r="B66" s="124"/>
      <c r="C66" s="15"/>
    </row>
    <row r="67" spans="1:3" ht="10.5" customHeight="1">
      <c r="A67" s="4" t="s">
        <v>101</v>
      </c>
      <c r="C67" s="15">
        <f>'Rozpočet 2023 podrobně'!D310</f>
        <v>3584000</v>
      </c>
    </row>
    <row r="68" spans="1:4" ht="10.5" customHeight="1">
      <c r="A68" s="68" t="s">
        <v>83</v>
      </c>
      <c r="C68" s="90">
        <f>'Rozpočet 2023 podrobně'!D322</f>
        <v>8875283</v>
      </c>
      <c r="D68" s="70"/>
    </row>
    <row r="69" spans="1:4" ht="10.5" customHeight="1">
      <c r="A69" s="68" t="s">
        <v>86</v>
      </c>
      <c r="C69" s="15">
        <f>'Rozpočet 2023 podrobně'!D331</f>
        <v>976000</v>
      </c>
      <c r="D69" s="70"/>
    </row>
    <row r="70" spans="1:3" ht="10.5" customHeight="1">
      <c r="A70" s="68" t="s">
        <v>85</v>
      </c>
      <c r="C70" s="15">
        <f>'Rozpočet 2023 podrobně'!D335</f>
        <v>5610000</v>
      </c>
    </row>
    <row r="71" spans="1:3" ht="10.5" customHeight="1">
      <c r="A71" s="68" t="s">
        <v>171</v>
      </c>
      <c r="C71" s="15">
        <f>'Rozpočet 2023 podrobně'!D344</f>
        <v>3000000</v>
      </c>
    </row>
    <row r="72" spans="1:3" ht="10.5" customHeight="1">
      <c r="A72" s="68" t="s">
        <v>172</v>
      </c>
      <c r="C72" s="15">
        <f>'Rozpočet 2023 podrobně'!D350</f>
        <v>29900000</v>
      </c>
    </row>
    <row r="73" spans="1:3" ht="10.5" customHeight="1">
      <c r="A73" s="68" t="s">
        <v>87</v>
      </c>
      <c r="C73" s="15">
        <f>'Rozpočet 2023 podrobně'!D359</f>
        <v>3700000</v>
      </c>
    </row>
    <row r="74" spans="2:3" ht="11.25">
      <c r="B74" s="68"/>
      <c r="C74" s="15"/>
    </row>
    <row r="75" spans="1:3" ht="11.25">
      <c r="A75" s="66"/>
      <c r="B75" s="66"/>
      <c r="C75" s="64"/>
    </row>
    <row r="76" spans="1:3" ht="12">
      <c r="A76" s="65" t="s">
        <v>15</v>
      </c>
      <c r="B76" s="66"/>
      <c r="C76" s="63">
        <f>SUM(C27:C64)+C65</f>
        <v>181063545.24</v>
      </c>
    </row>
    <row r="77" spans="1:3" ht="9.75">
      <c r="A77" s="62"/>
      <c r="B77" s="66"/>
      <c r="C77" s="64"/>
    </row>
    <row r="78" spans="1:3" ht="9.75">
      <c r="A78" s="3" t="s">
        <v>2</v>
      </c>
      <c r="B78" s="4"/>
      <c r="C78" s="15">
        <f>C22-C76</f>
        <v>0</v>
      </c>
    </row>
    <row r="79" spans="1:3" ht="9.75">
      <c r="A79" s="3"/>
      <c r="B79" s="4"/>
      <c r="C79" s="15"/>
    </row>
    <row r="80" spans="1:3" ht="9.75">
      <c r="A80" s="3"/>
      <c r="B80" s="4"/>
      <c r="C80" s="15"/>
    </row>
    <row r="81" spans="1:2" ht="12.75">
      <c r="A81" s="134"/>
      <c r="B81" s="4"/>
    </row>
    <row r="82" spans="1:2" ht="12" customHeight="1">
      <c r="A82" s="132" t="s">
        <v>482</v>
      </c>
      <c r="B82" s="3"/>
    </row>
    <row r="83" spans="1:2" ht="12" customHeight="1">
      <c r="A83" s="112" t="s">
        <v>494</v>
      </c>
      <c r="B83" s="3"/>
    </row>
    <row r="84" spans="1:2" ht="12" customHeight="1">
      <c r="A84" s="112" t="s">
        <v>492</v>
      </c>
      <c r="B84" s="3"/>
    </row>
    <row r="85" spans="1:2" ht="12" customHeight="1">
      <c r="A85" s="112" t="s">
        <v>483</v>
      </c>
      <c r="B85" s="3"/>
    </row>
    <row r="86" spans="1:2" ht="12" customHeight="1">
      <c r="A86" s="112" t="s">
        <v>493</v>
      </c>
      <c r="B86" s="3"/>
    </row>
    <row r="87" spans="1:2" ht="12" customHeight="1">
      <c r="A87" s="112" t="s">
        <v>484</v>
      </c>
      <c r="B87" s="3"/>
    </row>
    <row r="88" spans="1:2" ht="12" customHeight="1">
      <c r="A88" s="112" t="s">
        <v>485</v>
      </c>
      <c r="B88" s="3"/>
    </row>
    <row r="89" spans="1:2" ht="12" customHeight="1">
      <c r="A89" s="3"/>
      <c r="B89" s="3"/>
    </row>
    <row r="90" spans="1:8" s="30" customFormat="1" ht="12" customHeight="1">
      <c r="A90" s="81" t="s">
        <v>183</v>
      </c>
      <c r="B90" s="3"/>
      <c r="C90" s="1"/>
      <c r="D90" s="6"/>
      <c r="E90" s="6"/>
      <c r="F90" s="6"/>
      <c r="G90" s="6"/>
      <c r="H90" s="6"/>
    </row>
    <row r="91" spans="1:8" s="30" customFormat="1" ht="12" customHeight="1">
      <c r="A91" s="83" t="s">
        <v>486</v>
      </c>
      <c r="B91" s="3"/>
      <c r="C91" s="1"/>
      <c r="D91" s="6"/>
      <c r="E91" s="6"/>
      <c r="F91" s="6"/>
      <c r="G91" s="6"/>
      <c r="H91" s="6"/>
    </row>
    <row r="92" spans="1:8" s="30" customFormat="1" ht="12" customHeight="1">
      <c r="A92" s="83" t="s">
        <v>487</v>
      </c>
      <c r="B92" s="3"/>
      <c r="C92" s="1"/>
      <c r="D92" s="6"/>
      <c r="E92" s="6"/>
      <c r="F92" s="6"/>
      <c r="G92" s="6"/>
      <c r="H92" s="6"/>
    </row>
    <row r="93" spans="1:8" s="30" customFormat="1" ht="12" customHeight="1">
      <c r="A93" s="68" t="s">
        <v>488</v>
      </c>
      <c r="B93" s="3"/>
      <c r="C93" s="1"/>
      <c r="D93" s="6"/>
      <c r="E93" s="6"/>
      <c r="F93" s="6"/>
      <c r="G93" s="6"/>
      <c r="H93" s="6"/>
    </row>
    <row r="94" spans="1:8" s="30" customFormat="1" ht="12" customHeight="1">
      <c r="A94" s="68" t="s">
        <v>489</v>
      </c>
      <c r="B94" s="3"/>
      <c r="C94" s="1"/>
      <c r="D94" s="6"/>
      <c r="E94" s="6"/>
      <c r="F94" s="6"/>
      <c r="G94" s="6"/>
      <c r="H94" s="6"/>
    </row>
    <row r="95" spans="1:8" s="30" customFormat="1" ht="12" customHeight="1">
      <c r="A95" s="112" t="s">
        <v>490</v>
      </c>
      <c r="B95" s="3"/>
      <c r="C95" s="1"/>
      <c r="D95" s="6"/>
      <c r="E95" s="6"/>
      <c r="F95" s="6"/>
      <c r="G95" s="6"/>
      <c r="H95" s="6"/>
    </row>
    <row r="96" spans="1:8" s="30" customFormat="1" ht="12" customHeight="1">
      <c r="A96" s="112" t="s">
        <v>491</v>
      </c>
      <c r="B96" s="3"/>
      <c r="C96" s="1"/>
      <c r="D96" s="6"/>
      <c r="E96" s="6"/>
      <c r="F96" s="6"/>
      <c r="G96" s="6"/>
      <c r="H96" s="6"/>
    </row>
    <row r="97" spans="1:8" s="30" customFormat="1" ht="12" customHeight="1">
      <c r="A97" s="132"/>
      <c r="B97" s="3"/>
      <c r="C97" s="1"/>
      <c r="D97" s="6"/>
      <c r="E97" s="6"/>
      <c r="F97" s="6"/>
      <c r="G97" s="6"/>
      <c r="H97" s="6"/>
    </row>
    <row r="98" spans="1:8" s="30" customFormat="1" ht="12" customHeight="1">
      <c r="A98" s="133" t="s">
        <v>502</v>
      </c>
      <c r="B98" s="3"/>
      <c r="C98" s="1"/>
      <c r="D98" s="6"/>
      <c r="E98" s="6"/>
      <c r="F98" s="6"/>
      <c r="G98" s="6"/>
      <c r="H98" s="6"/>
    </row>
    <row r="99" spans="1:8" s="30" customFormat="1" ht="12" customHeight="1">
      <c r="A99" s="133" t="s">
        <v>495</v>
      </c>
      <c r="B99" s="3"/>
      <c r="C99" s="1"/>
      <c r="D99" s="6"/>
      <c r="E99" s="6"/>
      <c r="F99" s="6"/>
      <c r="G99" s="6"/>
      <c r="H99" s="6"/>
    </row>
    <row r="100" spans="1:8" s="30" customFormat="1" ht="12" customHeight="1">
      <c r="A100" s="133" t="s">
        <v>496</v>
      </c>
      <c r="B100" s="3"/>
      <c r="C100" s="1"/>
      <c r="D100" s="6"/>
      <c r="E100" s="6"/>
      <c r="F100" s="6"/>
      <c r="G100" s="6"/>
      <c r="H100" s="6"/>
    </row>
    <row r="101" spans="1:8" s="30" customFormat="1" ht="12" customHeight="1">
      <c r="A101" s="133" t="s">
        <v>497</v>
      </c>
      <c r="B101" s="3"/>
      <c r="C101" s="1"/>
      <c r="D101" s="6"/>
      <c r="E101" s="6"/>
      <c r="F101" s="6"/>
      <c r="G101" s="6"/>
      <c r="H101" s="6"/>
    </row>
    <row r="102" spans="1:8" s="30" customFormat="1" ht="12" customHeight="1">
      <c r="A102" s="133" t="s">
        <v>498</v>
      </c>
      <c r="B102" s="3"/>
      <c r="C102" s="1"/>
      <c r="D102" s="6"/>
      <c r="E102" s="6"/>
      <c r="F102" s="6"/>
      <c r="G102" s="6"/>
      <c r="H102" s="6"/>
    </row>
    <row r="103" spans="1:8" s="30" customFormat="1" ht="12" customHeight="1">
      <c r="A103" s="133" t="s">
        <v>499</v>
      </c>
      <c r="B103" s="3"/>
      <c r="C103" s="1"/>
      <c r="D103" s="6"/>
      <c r="E103" s="6"/>
      <c r="F103" s="6"/>
      <c r="G103" s="6"/>
      <c r="H103" s="6"/>
    </row>
    <row r="104" spans="1:8" s="30" customFormat="1" ht="12" customHeight="1">
      <c r="A104" s="133" t="s">
        <v>500</v>
      </c>
      <c r="B104" s="3"/>
      <c r="C104" s="1"/>
      <c r="D104" s="6"/>
      <c r="E104" s="6"/>
      <c r="F104" s="6"/>
      <c r="G104" s="6"/>
      <c r="H104" s="6"/>
    </row>
    <row r="105" spans="1:8" s="30" customFormat="1" ht="12" customHeight="1">
      <c r="A105" s="133" t="s">
        <v>501</v>
      </c>
      <c r="B105" s="3"/>
      <c r="C105" s="1"/>
      <c r="D105" s="6"/>
      <c r="E105" s="6"/>
      <c r="F105" s="6"/>
      <c r="G105" s="6"/>
      <c r="H105" s="6"/>
    </row>
    <row r="106" spans="1:8" s="30" customFormat="1" ht="12" thickBot="1">
      <c r="A106" s="120"/>
      <c r="B106" s="6"/>
      <c r="C106" s="1"/>
      <c r="D106" s="6"/>
      <c r="E106" s="6"/>
      <c r="F106" s="6"/>
      <c r="G106" s="6"/>
      <c r="H106" s="6"/>
    </row>
    <row r="107" spans="1:8" s="30" customFormat="1" ht="9.75">
      <c r="A107" s="135" t="s">
        <v>505</v>
      </c>
      <c r="B107" s="136"/>
      <c r="C107" s="137"/>
      <c r="D107" s="6"/>
      <c r="E107" s="6"/>
      <c r="F107" s="6"/>
      <c r="G107" s="6"/>
      <c r="H107" s="6"/>
    </row>
    <row r="108" spans="1:8" s="30" customFormat="1" ht="9.75">
      <c r="A108" s="141" t="s">
        <v>504</v>
      </c>
      <c r="B108" s="4"/>
      <c r="C108" s="138"/>
      <c r="D108" s="6"/>
      <c r="E108" s="6"/>
      <c r="F108" s="6"/>
      <c r="G108" s="6"/>
      <c r="H108" s="6"/>
    </row>
    <row r="109" spans="1:8" s="30" customFormat="1" ht="10.5" thickBot="1">
      <c r="A109" s="142" t="s">
        <v>506</v>
      </c>
      <c r="B109" s="139"/>
      <c r="C109" s="140"/>
      <c r="D109" s="6"/>
      <c r="E109" s="6"/>
      <c r="F109" s="6"/>
      <c r="G109" s="6"/>
      <c r="H109" s="6"/>
    </row>
    <row r="110" spans="1:8" s="30" customFormat="1" ht="12">
      <c r="A110" s="120"/>
      <c r="B110" s="6"/>
      <c r="C110" s="1"/>
      <c r="D110" s="6"/>
      <c r="E110" s="6"/>
      <c r="F110" s="6"/>
      <c r="G110" s="6"/>
      <c r="H110" s="6"/>
    </row>
    <row r="112" spans="1:8" s="30" customFormat="1" ht="12.75">
      <c r="A112" s="58" t="s">
        <v>335</v>
      </c>
      <c r="B112" s="6"/>
      <c r="C112" s="1"/>
      <c r="D112" s="6"/>
      <c r="E112" s="6"/>
      <c r="F112" s="6"/>
      <c r="G112" s="6"/>
      <c r="H112" s="6"/>
    </row>
    <row r="113" ht="12.75">
      <c r="A113" s="58" t="s">
        <v>480</v>
      </c>
    </row>
    <row r="114" ht="12.75">
      <c r="A114" s="58" t="s">
        <v>336</v>
      </c>
    </row>
    <row r="115" ht="12.75">
      <c r="A115" s="58" t="s">
        <v>337</v>
      </c>
    </row>
    <row r="116" ht="11.25">
      <c r="A116" s="125"/>
    </row>
    <row r="117" ht="12.75">
      <c r="A117" s="126" t="s">
        <v>338</v>
      </c>
    </row>
    <row r="118" ht="12.75">
      <c r="A118" s="126" t="s">
        <v>339</v>
      </c>
    </row>
    <row r="119" ht="12.75">
      <c r="A119" s="126" t="s">
        <v>481</v>
      </c>
    </row>
    <row r="122" ht="9.75">
      <c r="A122" s="6" t="s">
        <v>176</v>
      </c>
    </row>
  </sheetData>
  <sheetProtection/>
  <hyperlinks>
    <hyperlink ref="A108" r:id="rId1" display="https://www.vbites.cz/mestsky-urad-a-samosprava/mestsky-urad/odbor-financni"/>
    <hyperlink ref="A109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6"/>
  <headerFooter alignWithMargins="0">
    <oddFooter>&amp;CStránka &amp;P</oddFooter>
  </headerFooter>
  <drawing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421875" style="0" customWidth="1"/>
    <col min="2" max="2" width="15.8515625" style="0" customWidth="1"/>
    <col min="3" max="3" width="19.140625" style="0" customWidth="1"/>
  </cols>
  <sheetData>
    <row r="1" spans="1:3" ht="12.75">
      <c r="A1" s="81" t="s">
        <v>27</v>
      </c>
      <c r="B1" s="6"/>
      <c r="C1" s="86">
        <f>'Rozpočet 2023 podrobně'!D133/1000</f>
        <v>167</v>
      </c>
    </row>
    <row r="2" spans="1:3" ht="12.75">
      <c r="A2" s="81" t="s">
        <v>30</v>
      </c>
      <c r="B2" s="6"/>
      <c r="C2" s="86">
        <f>'Rozpočet 2023 podrobně'!D137/1000</f>
        <v>4800</v>
      </c>
    </row>
    <row r="3" spans="1:3" ht="12.75">
      <c r="A3" s="81" t="s">
        <v>31</v>
      </c>
      <c r="B3" s="6"/>
      <c r="C3" s="86">
        <f>'Rozpočet 2023 podrobně'!D141/1000</f>
        <v>648</v>
      </c>
    </row>
    <row r="4" spans="1:3" ht="12.75">
      <c r="A4" s="81" t="s">
        <v>33</v>
      </c>
      <c r="B4" s="6"/>
      <c r="C4" s="86">
        <f>'Rozpočet 2023 podrobně'!D147/1000</f>
        <v>15957.597240000001</v>
      </c>
    </row>
    <row r="5" spans="1:3" ht="12.75">
      <c r="A5" s="81" t="s">
        <v>34</v>
      </c>
      <c r="B5" s="6"/>
      <c r="C5" s="86">
        <f>'Rozpočet 2023 podrobně'!D181/1000</f>
        <v>11382.8</v>
      </c>
    </row>
    <row r="6" spans="1:3" ht="12.75">
      <c r="A6" s="81" t="s">
        <v>35</v>
      </c>
      <c r="B6" s="6"/>
      <c r="C6" s="87">
        <f>'Rozpočet 2023 podrobně'!D201/1000</f>
        <v>7026</v>
      </c>
    </row>
    <row r="7" spans="1:3" ht="12.75">
      <c r="A7" s="81" t="s">
        <v>36</v>
      </c>
      <c r="B7" s="6"/>
      <c r="C7" s="86">
        <f>'Rozpočet 2023 podrobně'!D210/1000</f>
        <v>2214.86</v>
      </c>
    </row>
    <row r="8" spans="1:3" ht="12.75">
      <c r="A8" s="81" t="s">
        <v>37</v>
      </c>
      <c r="B8" s="6"/>
      <c r="C8" s="86">
        <f>'Rozpočet 2023 podrobně'!D216/1000</f>
        <v>18241.672</v>
      </c>
    </row>
    <row r="9" spans="1:3" ht="12.75">
      <c r="A9" s="81" t="s">
        <v>14</v>
      </c>
      <c r="B9" s="6"/>
      <c r="C9" s="86">
        <f>'Rozpočet 2023 podrobně'!D239/1000</f>
        <v>14832</v>
      </c>
    </row>
    <row r="10" spans="1:3" ht="12.75">
      <c r="A10" s="81" t="s">
        <v>465</v>
      </c>
      <c r="B10" s="6"/>
      <c r="C10" s="87">
        <f>'Rozpočet 2023 podrobně'!D249/1000</f>
        <v>1509.408</v>
      </c>
    </row>
    <row r="11" spans="1:3" ht="12.75">
      <c r="A11" s="81" t="s">
        <v>466</v>
      </c>
      <c r="B11" s="6"/>
      <c r="C11" s="87">
        <f>'Rozpočet 2023 podrobně'!D263/1000</f>
        <v>300</v>
      </c>
    </row>
    <row r="12" spans="1:3" ht="12.75">
      <c r="A12" s="81" t="s">
        <v>103</v>
      </c>
      <c r="B12" s="6"/>
      <c r="C12" s="87">
        <f>'Rozpočet 2023 podrobně'!D265/1000</f>
        <v>2850</v>
      </c>
    </row>
    <row r="13" spans="1:3" ht="12.75">
      <c r="A13" s="81" t="s">
        <v>41</v>
      </c>
      <c r="B13" s="6"/>
      <c r="C13" s="87">
        <f>'Rozpočet 2023 podrobně'!D270/1000</f>
        <v>850</v>
      </c>
    </row>
    <row r="14" spans="1:3" ht="12.75">
      <c r="A14" s="81" t="s">
        <v>467</v>
      </c>
      <c r="B14" s="6"/>
      <c r="C14" s="86">
        <f>'Rozpočet 2023 podrobně'!D273/1000</f>
        <v>29497</v>
      </c>
    </row>
    <row r="15" spans="1:3" ht="12.75">
      <c r="A15" s="81" t="s">
        <v>45</v>
      </c>
      <c r="B15" s="6"/>
      <c r="C15" s="86">
        <f>'Rozpočet 2023 podrobně'!D285/1000</f>
        <v>11545</v>
      </c>
    </row>
    <row r="16" spans="1:3" ht="12.75">
      <c r="A16" s="81" t="s">
        <v>46</v>
      </c>
      <c r="B16" s="6"/>
      <c r="C16" s="87">
        <f>'Rozpočet 2023 podrobně'!D293/1000</f>
        <v>400</v>
      </c>
    </row>
    <row r="17" spans="1:3" ht="12.75">
      <c r="A17" s="68" t="s">
        <v>547</v>
      </c>
      <c r="B17" s="6"/>
      <c r="C17" s="87">
        <f>'Rozpočet 2023 podrobně'!D297/1000</f>
        <v>156.925</v>
      </c>
    </row>
    <row r="18" spans="1:3" ht="12.75">
      <c r="A18" s="81" t="s">
        <v>79</v>
      </c>
      <c r="B18" s="6"/>
      <c r="C18" s="86">
        <f>'Rozpočet 2023 podrobně'!D300/1000</f>
        <v>3040</v>
      </c>
    </row>
    <row r="19" spans="1:3" ht="12.75">
      <c r="A19" s="124" t="s">
        <v>150</v>
      </c>
      <c r="B19" s="158"/>
      <c r="C19" s="86">
        <f>'Rozpočet 2023 podrobně'!D308/1000</f>
        <v>55645.283</v>
      </c>
    </row>
    <row r="22" spans="1:3" ht="12.75">
      <c r="A22" s="3" t="s">
        <v>3</v>
      </c>
      <c r="B22" s="11"/>
      <c r="C22" s="87">
        <f>'Rozpočet 2023 podrobně'!D10/1000</f>
        <v>124785</v>
      </c>
    </row>
    <row r="23" spans="1:3" ht="12.75">
      <c r="A23" s="3" t="s">
        <v>7</v>
      </c>
      <c r="B23" s="11"/>
      <c r="C23" s="87">
        <f>'Rozpočet 2023 podrobně'!D29/1000</f>
        <v>18773.934240000002</v>
      </c>
    </row>
    <row r="24" spans="1:3" ht="12.75">
      <c r="A24" s="3" t="s">
        <v>8</v>
      </c>
      <c r="B24" s="4"/>
      <c r="C24" s="87">
        <f>'Rozpočet 2023 podrobně'!D78/1000</f>
        <v>10300</v>
      </c>
    </row>
    <row r="25" spans="1:3" ht="12.75">
      <c r="A25" s="3" t="s">
        <v>12</v>
      </c>
      <c r="B25" s="11"/>
      <c r="C25" s="87">
        <f>'Rozpočet 2023 podrobně'!D87/1000</f>
        <v>24631.255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Pokorná Věra</cp:lastModifiedBy>
  <cp:lastPrinted>2022-12-13T06:41:28Z</cp:lastPrinted>
  <dcterms:created xsi:type="dcterms:W3CDTF">2006-01-23T06:56:25Z</dcterms:created>
  <dcterms:modified xsi:type="dcterms:W3CDTF">2022-12-13T06:41:38Z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